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440" windowHeight="6915" firstSheet="6" activeTab="6"/>
  </bookViews>
  <sheets>
    <sheet name="3rd qtr" sheetId="1" state="hidden" r:id="rId1"/>
    <sheet name="4th qtr" sheetId="2" state="hidden" r:id="rId2"/>
    <sheet name="1st qtr 2017" sheetId="3" state="hidden" r:id="rId3"/>
    <sheet name="2nd qtr 2017" sheetId="4" state="hidden" r:id="rId4"/>
    <sheet name="3rd qtr 2017" sheetId="5" state="hidden" r:id="rId5"/>
    <sheet name="4th qtr 2017" sheetId="6" state="hidden" r:id="rId6"/>
    <sheet name="1ST qtr 2018" sheetId="7" r:id="rId7"/>
  </sheets>
  <definedNames>
    <definedName name="_xlnm.Print_Area" localSheetId="2">'1st qtr 2017'!$A$1:$L$92</definedName>
    <definedName name="_xlnm.Print_Area" localSheetId="6">'1ST qtr 2018'!$A$1:$L$94</definedName>
    <definedName name="_xlnm.Print_Area" localSheetId="3">'2nd qtr 2017'!$A$1:$L$92</definedName>
    <definedName name="_xlnm.Print_Area" localSheetId="4">'3rd qtr 2017'!$A$1:$L$92</definedName>
    <definedName name="_xlnm.Print_Area" localSheetId="1">'4th qtr'!$A$1:$L$93</definedName>
    <definedName name="_xlnm.Print_Area" localSheetId="5">'4th qtr 2017'!$A$1:$L$92</definedName>
    <definedName name="_xlnm.Print_Titles" localSheetId="2">'1st qtr 2017'!$8:$9</definedName>
    <definedName name="_xlnm.Print_Titles" localSheetId="6">'1ST qtr 2018'!$8:$9</definedName>
    <definedName name="_xlnm.Print_Titles" localSheetId="3">'2nd qtr 2017'!$8:$9</definedName>
    <definedName name="_xlnm.Print_Titles" localSheetId="0">'3rd qtr'!$8:$9</definedName>
    <definedName name="_xlnm.Print_Titles" localSheetId="4">'3rd qtr 2017'!$8:$9</definedName>
    <definedName name="_xlnm.Print_Titles" localSheetId="1">'4th qtr'!$8:$9</definedName>
    <definedName name="_xlnm.Print_Titles" localSheetId="5">'4th qtr 2017'!$8:$9</definedName>
  </definedNames>
  <calcPr fullCalcOnLoad="1"/>
</workbook>
</file>

<file path=xl/sharedStrings.xml><?xml version="1.0" encoding="utf-8"?>
<sst xmlns="http://schemas.openxmlformats.org/spreadsheetml/2006/main" count="1324" uniqueCount="100">
  <si>
    <t>Location</t>
  </si>
  <si>
    <t>Date Started</t>
  </si>
  <si>
    <t>Target Completion Date</t>
  </si>
  <si>
    <t>Project Status</t>
  </si>
  <si>
    <t>% of Completion</t>
  </si>
  <si>
    <t>Total Cost Incurred To Date</t>
  </si>
  <si>
    <t>Remarks</t>
  </si>
  <si>
    <t>Certified Correct:</t>
  </si>
  <si>
    <t>Approved by:</t>
  </si>
  <si>
    <t>Municipal Accountant- Designate</t>
  </si>
  <si>
    <t>Municipal Mayor</t>
  </si>
  <si>
    <t>Poblacion, Pilar, Bohol</t>
  </si>
  <si>
    <t>BEA PROJECTS</t>
  </si>
  <si>
    <t>Package 1</t>
  </si>
  <si>
    <t>Repair and Rehab of Day Care Center</t>
  </si>
  <si>
    <t>Proper Buenasuerte, pilar, Bohol</t>
  </si>
  <si>
    <t>completed</t>
  </si>
  <si>
    <t>Inaghuban, Pilar, Bohol</t>
  </si>
  <si>
    <t>La Suerte, Pilar, Bohol</t>
  </si>
  <si>
    <t>Lumbay, Pilar, Bohol</t>
  </si>
  <si>
    <t>Lundag, Pilar, Bohol</t>
  </si>
  <si>
    <t>Sub-Total</t>
  </si>
  <si>
    <t>Package 2</t>
  </si>
  <si>
    <t>Aurora, Pilar, Bohol</t>
  </si>
  <si>
    <t>Mahayahay, Buenasuerte, Pilar, bohol</t>
  </si>
  <si>
    <t>Buenasuerte, Pilar, Bohol</t>
  </si>
  <si>
    <t>Repair and Rehab of Health Center</t>
  </si>
  <si>
    <t>San Isidro, Pilar, Bohol</t>
  </si>
  <si>
    <t>Package 3</t>
  </si>
  <si>
    <t>Proper Catagdaan, Pilar, Bohol</t>
  </si>
  <si>
    <t>on going</t>
  </si>
  <si>
    <t>Danao Catagdaan, Pilar, Bohol</t>
  </si>
  <si>
    <t>Sitio Suba estaca, Pilar, Bohol</t>
  </si>
  <si>
    <t>San Carlos, Pilar, Bohol</t>
  </si>
  <si>
    <t>San Vicente, Pilar, Bohol</t>
  </si>
  <si>
    <t>Package 4</t>
  </si>
  <si>
    <t>Del Pilar, Pilar, Bohol</t>
  </si>
  <si>
    <t>Ilaud, Pilar, Bohol</t>
  </si>
  <si>
    <t>Pamacsalan, Pilar, Bohol</t>
  </si>
  <si>
    <t>Rizal, Pilar, Bohol</t>
  </si>
  <si>
    <t>Package 5</t>
  </si>
  <si>
    <t>Repair and Rehab of RHU Building</t>
  </si>
  <si>
    <t>Repair and Rehab of Purok 3 Day Care Building</t>
  </si>
  <si>
    <t>Bagumbayan, Pilar, Bohol</t>
  </si>
  <si>
    <t>Bagacay, Pilar, Bohol</t>
  </si>
  <si>
    <t>Package 6</t>
  </si>
  <si>
    <t>Bayong, Pilar, Bohol</t>
  </si>
  <si>
    <t>Cagawasan, Pilar, Bohol</t>
  </si>
  <si>
    <t>Cansungay, Pilar, Bohol</t>
  </si>
  <si>
    <t>Proper Estaca, Pilar, Bohol</t>
  </si>
  <si>
    <t>Repair and Rehab of Malinao Day Care Center</t>
  </si>
  <si>
    <t>Repair and Rehab of TESDA Building</t>
  </si>
  <si>
    <t>Repair and Rehab of Poblacion Public Market</t>
  </si>
  <si>
    <t>Repair and Rehab of Bagumbayan Public Market</t>
  </si>
  <si>
    <t>Repair and Rehab of San Isidro Public Market</t>
  </si>
  <si>
    <t>Repair and Rehab of Pilar Municipal Hall</t>
  </si>
  <si>
    <t>Total BEA Projects</t>
  </si>
  <si>
    <t>Construction of CICL Building</t>
  </si>
  <si>
    <t>SEA K Project</t>
  </si>
  <si>
    <t>Rehabilitation of 150M bayong to San Carlos FMR</t>
  </si>
  <si>
    <t>Pilar, Bohol</t>
  </si>
  <si>
    <t>Proposed Expansion/ Improvement of Pilar Waterworks System</t>
  </si>
  <si>
    <t>Ilaud, Pilar, bohol</t>
  </si>
  <si>
    <t>HON. NECITAS T. CUBRADO</t>
  </si>
  <si>
    <t>Repair and Rehab of Tantarung Day Care Center</t>
  </si>
  <si>
    <t>Total</t>
  </si>
  <si>
    <t>FDP Form 6- Trust Fund Utilization</t>
  </si>
  <si>
    <t>CONSOLIDATED QUARTERLY REPORT ON GOVERNMENT PROJECTS, PROGRAMS or ACTIVITIES</t>
  </si>
  <si>
    <t>Municipality: Pilar, Bohol</t>
  </si>
  <si>
    <t>Program or Project</t>
  </si>
  <si>
    <t>Allocation Cost (funds downloaded BEA-DILG fund and LGU counterpart)</t>
  </si>
  <si>
    <t>Bid Cost (with variation order)</t>
  </si>
  <si>
    <t>Balance (allocation cost less total cost incurred)</t>
  </si>
  <si>
    <t>No. of Extensions, if any</t>
  </si>
  <si>
    <t>Pilar GYMP</t>
  </si>
  <si>
    <t>Rehab/Repair</t>
  </si>
  <si>
    <t>Bagumbayan</t>
  </si>
  <si>
    <t>Public Mkt.</t>
  </si>
  <si>
    <t>B/bayan, Pilar</t>
  </si>
  <si>
    <t>on-going</t>
  </si>
  <si>
    <t>FOR THE THIRD QUARTER, CY 2016</t>
  </si>
  <si>
    <t>ELAINE E. RESUSTA, CPA</t>
  </si>
  <si>
    <t>FOR THE FOURTH QUARTER, CY 2016</t>
  </si>
  <si>
    <t>Rehabilitation/ Upgrading of Level III Water Supply/ including Water Treatment</t>
  </si>
  <si>
    <t>OR# 0412316 dated September 1, 2016; v# 094</t>
  </si>
  <si>
    <t>Construction of Evacuation Facility CY 2016</t>
  </si>
  <si>
    <t>or# 0412317 dated September 1, 2016; v# 094</t>
  </si>
  <si>
    <t>Other project Funded by NGA</t>
  </si>
  <si>
    <t>Construction of Early Childhood Care and Development Council Building</t>
  </si>
  <si>
    <t>or# 0414328 dated November 17, 2016 v# 121</t>
  </si>
  <si>
    <t>BUB Projects</t>
  </si>
  <si>
    <t>Total BUB Projects</t>
  </si>
  <si>
    <t>detailed estimates subject for approval and go signal from DILG Regional Office</t>
  </si>
  <si>
    <t>FOR THE FIRST QUARTER, CY 2016</t>
  </si>
  <si>
    <t>FOR THE SECOND QUARTER, CY 2017</t>
  </si>
  <si>
    <t>FOR THE THIRD QUARTER, CY 2017</t>
  </si>
  <si>
    <t>EUGENIO B. DATAHAN II</t>
  </si>
  <si>
    <t>Construction of MDRRMC Building (Phase IV)</t>
  </si>
  <si>
    <t>FOR THE FOURTH QUARTER, CY 2017</t>
  </si>
  <si>
    <t>FOR THE FIRST QUARTER, CY 2018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</si>
</sst>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[$-409]dddd\,\ mmmm\ dd\,\ yyyy"/>
    <numFmt numFmtId="166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7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43" fontId="18" fillId="0" borderId="0" xfId="42" applyFont="1" applyFill="1" applyAlignment="1">
      <alignment/>
    </xf>
    <xf numFmtId="0" fontId="18" fillId="0" borderId="0" xfId="0" applyFont="1" applyFill="1" applyAlignment="1">
      <alignment horizontal="center"/>
    </xf>
    <xf numFmtId="9" fontId="18" fillId="0" borderId="0" xfId="57" applyFont="1" applyFill="1" applyAlignment="1">
      <alignment/>
    </xf>
    <xf numFmtId="0" fontId="19" fillId="0" borderId="0" xfId="0" applyFont="1" applyFill="1" applyAlignment="1">
      <alignment/>
    </xf>
    <xf numFmtId="0" fontId="18" fillId="0" borderId="10" xfId="0" applyFont="1" applyFill="1" applyBorder="1" applyAlignment="1">
      <alignment vertical="center"/>
    </xf>
    <xf numFmtId="9" fontId="18" fillId="0" borderId="11" xfId="57" applyFont="1" applyFill="1" applyBorder="1" applyAlignment="1">
      <alignment horizontal="center" vertical="center" wrapText="1"/>
    </xf>
    <xf numFmtId="43" fontId="18" fillId="0" borderId="11" xfId="42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/>
    </xf>
    <xf numFmtId="43" fontId="18" fillId="0" borderId="10" xfId="42" applyFont="1" applyFill="1" applyBorder="1" applyAlignment="1">
      <alignment/>
    </xf>
    <xf numFmtId="164" fontId="18" fillId="0" borderId="10" xfId="0" applyNumberFormat="1" applyFont="1" applyFill="1" applyBorder="1" applyAlignment="1">
      <alignment horizontal="center"/>
    </xf>
    <xf numFmtId="164" fontId="18" fillId="0" borderId="10" xfId="0" applyNumberFormat="1" applyFont="1" applyFill="1" applyBorder="1" applyAlignment="1">
      <alignment/>
    </xf>
    <xf numFmtId="9" fontId="18" fillId="0" borderId="10" xfId="57" applyFont="1" applyFill="1" applyBorder="1" applyAlignment="1">
      <alignment/>
    </xf>
    <xf numFmtId="14" fontId="18" fillId="0" borderId="10" xfId="0" applyNumberFormat="1" applyFont="1" applyFill="1" applyBorder="1" applyAlignment="1">
      <alignment horizontal="center"/>
    </xf>
    <xf numFmtId="14" fontId="18" fillId="0" borderId="10" xfId="0" applyNumberFormat="1" applyFont="1" applyFill="1" applyBorder="1" applyAlignment="1">
      <alignment/>
    </xf>
    <xf numFmtId="0" fontId="19" fillId="0" borderId="12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left" vertical="center" wrapText="1"/>
      <protection locked="0"/>
    </xf>
    <xf numFmtId="43" fontId="18" fillId="0" borderId="12" xfId="42" applyFont="1" applyFill="1" applyBorder="1" applyAlignment="1" applyProtection="1">
      <alignment horizontal="left" vertical="center" wrapText="1"/>
      <protection locked="0"/>
    </xf>
    <xf numFmtId="43" fontId="18" fillId="0" borderId="12" xfId="42" applyFont="1" applyFill="1" applyBorder="1" applyAlignment="1">
      <alignment vertical="center"/>
    </xf>
    <xf numFmtId="15" fontId="18" fillId="0" borderId="12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/>
    </xf>
    <xf numFmtId="10" fontId="18" fillId="0" borderId="12" xfId="57" applyNumberFormat="1" applyFont="1" applyFill="1" applyBorder="1" applyAlignment="1">
      <alignment vertical="center"/>
    </xf>
    <xf numFmtId="43" fontId="18" fillId="0" borderId="0" xfId="0" applyNumberFormat="1" applyFont="1" applyFill="1" applyAlignment="1">
      <alignment vertical="center"/>
    </xf>
    <xf numFmtId="43" fontId="18" fillId="0" borderId="10" xfId="42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10" xfId="0" applyFont="1" applyFill="1" applyBorder="1" applyAlignment="1" applyProtection="1">
      <alignment/>
      <protection locked="0"/>
    </xf>
    <xf numFmtId="0" fontId="18" fillId="0" borderId="10" xfId="0" applyFont="1" applyFill="1" applyBorder="1" applyAlignment="1" applyProtection="1">
      <alignment horizontal="left"/>
      <protection locked="0"/>
    </xf>
    <xf numFmtId="43" fontId="18" fillId="0" borderId="10" xfId="42" applyFont="1" applyFill="1" applyBorder="1" applyAlignment="1" applyProtection="1">
      <alignment horizontal="left"/>
      <protection locked="0"/>
    </xf>
    <xf numFmtId="15" fontId="18" fillId="0" borderId="10" xfId="0" applyNumberFormat="1" applyFont="1" applyFill="1" applyBorder="1" applyAlignment="1">
      <alignment horizontal="center" vertical="center"/>
    </xf>
    <xf numFmtId="10" fontId="18" fillId="0" borderId="10" xfId="57" applyNumberFormat="1" applyFont="1" applyFill="1" applyBorder="1" applyAlignment="1">
      <alignment/>
    </xf>
    <xf numFmtId="0" fontId="18" fillId="0" borderId="10" xfId="0" applyFont="1" applyFill="1" applyBorder="1" applyAlignment="1" applyProtection="1">
      <alignment horizontal="center"/>
      <protection locked="0"/>
    </xf>
    <xf numFmtId="43" fontId="19" fillId="0" borderId="10" xfId="42" applyFont="1" applyFill="1" applyBorder="1" applyAlignment="1">
      <alignment/>
    </xf>
    <xf numFmtId="15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/>
    </xf>
    <xf numFmtId="10" fontId="19" fillId="0" borderId="10" xfId="57" applyNumberFormat="1" applyFont="1" applyFill="1" applyBorder="1" applyAlignment="1">
      <alignment/>
    </xf>
    <xf numFmtId="0" fontId="19" fillId="0" borderId="10" xfId="0" applyFont="1" applyFill="1" applyBorder="1" applyAlignment="1" applyProtection="1">
      <alignment horizontal="center"/>
      <protection locked="0"/>
    </xf>
    <xf numFmtId="164" fontId="19" fillId="0" borderId="12" xfId="0" applyNumberFormat="1" applyFont="1" applyFill="1" applyBorder="1" applyAlignment="1">
      <alignment vertical="center"/>
    </xf>
    <xf numFmtId="0" fontId="18" fillId="0" borderId="10" xfId="0" applyFont="1" applyFill="1" applyBorder="1" applyAlignment="1" applyProtection="1">
      <alignment horizontal="left" vertical="center" wrapText="1"/>
      <protection locked="0"/>
    </xf>
    <xf numFmtId="43" fontId="18" fillId="0" borderId="10" xfId="42" applyFont="1" applyFill="1" applyBorder="1" applyAlignment="1" applyProtection="1">
      <alignment horizontal="left" vertical="center" wrapText="1"/>
      <protection locked="0"/>
    </xf>
    <xf numFmtId="0" fontId="18" fillId="0" borderId="10" xfId="0" applyFont="1" applyFill="1" applyBorder="1" applyAlignment="1" applyProtection="1">
      <alignment horizontal="left" vertical="center"/>
      <protection locked="0"/>
    </xf>
    <xf numFmtId="43" fontId="18" fillId="0" borderId="10" xfId="42" applyFont="1" applyFill="1" applyBorder="1" applyAlignment="1" applyProtection="1">
      <alignment horizontal="left" vertical="center"/>
      <protection locked="0"/>
    </xf>
    <xf numFmtId="10" fontId="18" fillId="0" borderId="10" xfId="57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 applyProtection="1">
      <alignment horizontal="left"/>
      <protection locked="0"/>
    </xf>
    <xf numFmtId="43" fontId="18" fillId="0" borderId="12" xfId="42" applyFont="1" applyFill="1" applyBorder="1" applyAlignment="1" applyProtection="1">
      <alignment horizontal="left"/>
      <protection locked="0"/>
    </xf>
    <xf numFmtId="43" fontId="18" fillId="0" borderId="10" xfId="0" applyNumberFormat="1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left" wrapText="1"/>
    </xf>
    <xf numFmtId="43" fontId="18" fillId="0" borderId="12" xfId="42" applyFont="1" applyFill="1" applyBorder="1" applyAlignment="1">
      <alignment horizontal="left" wrapText="1"/>
    </xf>
    <xf numFmtId="43" fontId="18" fillId="0" borderId="10" xfId="42" applyFont="1" applyFill="1" applyBorder="1" applyAlignment="1">
      <alignment horizontal="center" wrapText="1"/>
    </xf>
    <xf numFmtId="164" fontId="19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 applyProtection="1">
      <alignment vertical="center" wrapText="1"/>
      <protection locked="0"/>
    </xf>
    <xf numFmtId="43" fontId="18" fillId="0" borderId="10" xfId="42" applyFont="1" applyFill="1" applyBorder="1" applyAlignment="1">
      <alignment horizontal="left" vertical="center"/>
    </xf>
    <xf numFmtId="43" fontId="18" fillId="0" borderId="0" xfId="0" applyNumberFormat="1" applyFont="1" applyFill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164" fontId="18" fillId="0" borderId="10" xfId="0" applyNumberFormat="1" applyFont="1" applyFill="1" applyBorder="1" applyAlignment="1">
      <alignment horizontal="center" vertical="center"/>
    </xf>
    <xf numFmtId="10" fontId="18" fillId="0" borderId="10" xfId="57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center"/>
    </xf>
    <xf numFmtId="10" fontId="19" fillId="0" borderId="10" xfId="57" applyNumberFormat="1" applyFont="1" applyFill="1" applyBorder="1" applyAlignment="1">
      <alignment horizontal="right"/>
    </xf>
    <xf numFmtId="0" fontId="19" fillId="0" borderId="1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43" fontId="18" fillId="0" borderId="0" xfId="42" applyFont="1" applyFill="1" applyBorder="1" applyAlignment="1" applyProtection="1">
      <alignment horizontal="left"/>
      <protection locked="0"/>
    </xf>
    <xf numFmtId="43" fontId="19" fillId="0" borderId="0" xfId="42" applyFont="1" applyFill="1" applyBorder="1" applyAlignment="1">
      <alignment/>
    </xf>
    <xf numFmtId="164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0" fontId="19" fillId="0" borderId="0" xfId="57" applyNumberFormat="1" applyFont="1" applyFill="1" applyBorder="1" applyAlignment="1">
      <alignment horizontal="right"/>
    </xf>
    <xf numFmtId="43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center" wrapText="1"/>
    </xf>
    <xf numFmtId="15" fontId="18" fillId="0" borderId="10" xfId="0" applyNumberFormat="1" applyFont="1" applyFill="1" applyBorder="1" applyAlignment="1">
      <alignment vertical="center"/>
    </xf>
    <xf numFmtId="43" fontId="19" fillId="0" borderId="10" xfId="0" applyNumberFormat="1" applyFont="1" applyFill="1" applyBorder="1" applyAlignment="1">
      <alignment/>
    </xf>
    <xf numFmtId="9" fontId="19" fillId="0" borderId="10" xfId="57" applyFont="1" applyFill="1" applyBorder="1" applyAlignment="1">
      <alignment/>
    </xf>
    <xf numFmtId="43" fontId="18" fillId="0" borderId="0" xfId="42" applyFont="1" applyFill="1" applyAlignment="1">
      <alignment horizontal="right"/>
    </xf>
    <xf numFmtId="43" fontId="19" fillId="0" borderId="0" xfId="42" applyFont="1" applyFill="1" applyAlignment="1">
      <alignment/>
    </xf>
    <xf numFmtId="9" fontId="19" fillId="0" borderId="0" xfId="57" applyFont="1" applyFill="1" applyAlignment="1">
      <alignment/>
    </xf>
    <xf numFmtId="0" fontId="19" fillId="0" borderId="13" xfId="0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43" fontId="18" fillId="0" borderId="0" xfId="0" applyNumberFormat="1" applyFont="1" applyFill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5" fontId="18" fillId="0" borderId="12" xfId="0" applyNumberFormat="1" applyFont="1" applyFill="1" applyBorder="1" applyAlignment="1">
      <alignment horizontal="center" vertical="center"/>
    </xf>
    <xf numFmtId="43" fontId="18" fillId="0" borderId="11" xfId="42" applyFont="1" applyFill="1" applyBorder="1" applyAlignment="1">
      <alignment horizontal="center" vertical="center" wrapText="1"/>
    </xf>
    <xf numFmtId="0" fontId="20" fillId="0" borderId="10" xfId="0" applyFont="1" applyFill="1" applyBorder="1" applyAlignment="1" applyProtection="1">
      <alignment horizontal="left" vertical="center" wrapText="1"/>
      <protection locked="0"/>
    </xf>
    <xf numFmtId="43" fontId="20" fillId="0" borderId="10" xfId="42" applyFont="1" applyFill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9" fontId="20" fillId="0" borderId="0" xfId="57" applyFont="1" applyFill="1" applyAlignment="1">
      <alignment/>
    </xf>
    <xf numFmtId="43" fontId="20" fillId="0" borderId="0" xfId="42" applyFont="1" applyFill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43" fontId="20" fillId="0" borderId="10" xfId="42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/>
    </xf>
    <xf numFmtId="43" fontId="19" fillId="0" borderId="11" xfId="42" applyFont="1" applyFill="1" applyBorder="1" applyAlignment="1">
      <alignment/>
    </xf>
    <xf numFmtId="0" fontId="18" fillId="0" borderId="11" xfId="0" applyFont="1" applyFill="1" applyBorder="1" applyAlignment="1">
      <alignment/>
    </xf>
    <xf numFmtId="43" fontId="18" fillId="0" borderId="12" xfId="42" applyFont="1" applyFill="1" applyBorder="1" applyAlignment="1">
      <alignment/>
    </xf>
    <xf numFmtId="43" fontId="18" fillId="0" borderId="13" xfId="42" applyFont="1" applyFill="1" applyBorder="1" applyAlignment="1">
      <alignment/>
    </xf>
    <xf numFmtId="0" fontId="18" fillId="0" borderId="13" xfId="0" applyFont="1" applyFill="1" applyBorder="1" applyAlignment="1">
      <alignment/>
    </xf>
    <xf numFmtId="43" fontId="18" fillId="0" borderId="14" xfId="42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5" fontId="18" fillId="0" borderId="12" xfId="0" applyNumberFormat="1" applyFont="1" applyFill="1" applyBorder="1" applyAlignment="1">
      <alignment horizontal="center" vertical="center"/>
    </xf>
    <xf numFmtId="43" fontId="18" fillId="0" borderId="11" xfId="42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43" fontId="21" fillId="0" borderId="10" xfId="42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5" fontId="18" fillId="0" borderId="12" xfId="0" applyNumberFormat="1" applyFont="1" applyFill="1" applyBorder="1" applyAlignment="1">
      <alignment horizontal="center" vertical="center"/>
    </xf>
    <xf numFmtId="43" fontId="18" fillId="0" borderId="11" xfId="42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15" fontId="18" fillId="0" borderId="12" xfId="0" applyNumberFormat="1" applyFont="1" applyFill="1" applyBorder="1" applyAlignment="1">
      <alignment horizontal="center" vertical="center"/>
    </xf>
    <xf numFmtId="43" fontId="18" fillId="0" borderId="11" xfId="42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5" fontId="18" fillId="0" borderId="12" xfId="0" applyNumberFormat="1" applyFont="1" applyFill="1" applyBorder="1" applyAlignment="1">
      <alignment horizontal="center" vertical="center"/>
    </xf>
    <xf numFmtId="43" fontId="18" fillId="0" borderId="11" xfId="42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15" fontId="18" fillId="0" borderId="12" xfId="0" applyNumberFormat="1" applyFont="1" applyFill="1" applyBorder="1" applyAlignment="1">
      <alignment horizontal="center" vertical="center"/>
    </xf>
    <xf numFmtId="43" fontId="18" fillId="0" borderId="11" xfId="42" applyFont="1" applyFill="1" applyBorder="1" applyAlignment="1">
      <alignment horizontal="center" vertical="center" wrapText="1"/>
    </xf>
    <xf numFmtId="0" fontId="19" fillId="0" borderId="15" xfId="0" applyFont="1" applyFill="1" applyBorder="1" applyAlignment="1" applyProtection="1">
      <alignment horizontal="left"/>
      <protection locked="0"/>
    </xf>
    <xf numFmtId="0" fontId="18" fillId="0" borderId="16" xfId="0" applyFont="1" applyFill="1" applyBorder="1" applyAlignment="1" applyProtection="1">
      <alignment horizontal="left"/>
      <protection locked="0"/>
    </xf>
    <xf numFmtId="43" fontId="18" fillId="0" borderId="16" xfId="42" applyFont="1" applyFill="1" applyBorder="1" applyAlignment="1" applyProtection="1">
      <alignment horizontal="left"/>
      <protection locked="0"/>
    </xf>
    <xf numFmtId="43" fontId="19" fillId="0" borderId="16" xfId="42" applyFont="1" applyFill="1" applyBorder="1" applyAlignment="1">
      <alignment/>
    </xf>
    <xf numFmtId="164" fontId="19" fillId="0" borderId="16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10" fontId="19" fillId="0" borderId="16" xfId="57" applyNumberFormat="1" applyFont="1" applyFill="1" applyBorder="1" applyAlignment="1">
      <alignment horizontal="right"/>
    </xf>
    <xf numFmtId="43" fontId="19" fillId="0" borderId="17" xfId="42" applyFont="1" applyFill="1" applyBorder="1" applyAlignment="1">
      <alignment/>
    </xf>
    <xf numFmtId="43" fontId="18" fillId="0" borderId="0" xfId="42" applyFont="1" applyFill="1" applyBorder="1" applyAlignment="1">
      <alignment/>
    </xf>
    <xf numFmtId="0" fontId="18" fillId="0" borderId="12" xfId="0" applyFont="1" applyFill="1" applyBorder="1" applyAlignment="1" applyProtection="1">
      <alignment/>
      <protection locked="0"/>
    </xf>
    <xf numFmtId="164" fontId="18" fillId="0" borderId="12" xfId="0" applyNumberFormat="1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10" fontId="18" fillId="0" borderId="12" xfId="57" applyNumberFormat="1" applyFont="1" applyFill="1" applyBorder="1" applyAlignment="1">
      <alignment/>
    </xf>
    <xf numFmtId="43" fontId="18" fillId="0" borderId="16" xfId="0" applyNumberFormat="1" applyFont="1" applyFill="1" applyBorder="1" applyAlignment="1">
      <alignment vertical="center"/>
    </xf>
    <xf numFmtId="43" fontId="18" fillId="0" borderId="15" xfId="42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15" fontId="18" fillId="0" borderId="11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5" fontId="18" fillId="0" borderId="18" xfId="0" applyNumberFormat="1" applyFont="1" applyFill="1" applyBorder="1" applyAlignment="1">
      <alignment horizontal="center" vertical="center"/>
    </xf>
    <xf numFmtId="15" fontId="18" fillId="0" borderId="12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43" fontId="18" fillId="0" borderId="11" xfId="42" applyFont="1" applyFill="1" applyBorder="1" applyAlignment="1">
      <alignment horizontal="center" vertical="center" wrapText="1"/>
    </xf>
    <xf numFmtId="43" fontId="18" fillId="0" borderId="18" xfId="42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left" vertical="center"/>
    </xf>
    <xf numFmtId="0" fontId="18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89</xdr:row>
      <xdr:rowOff>123825</xdr:rowOff>
    </xdr:from>
    <xdr:to>
      <xdr:col>0</xdr:col>
      <xdr:colOff>1533525</xdr:colOff>
      <xdr:row>94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7059275"/>
          <a:ext cx="12858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90</xdr:row>
      <xdr:rowOff>9525</xdr:rowOff>
    </xdr:from>
    <xdr:to>
      <xdr:col>10</xdr:col>
      <xdr:colOff>219075</xdr:colOff>
      <xdr:row>95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17097375"/>
          <a:ext cx="1076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49DB31"/>
  </sheetPr>
  <dimension ref="A1:N86"/>
  <sheetViews>
    <sheetView zoomScalePageLayoutView="0" workbookViewId="0" topLeftCell="A49">
      <selection activeCell="D53" sqref="D53"/>
    </sheetView>
  </sheetViews>
  <sheetFormatPr defaultColWidth="9.140625" defaultRowHeight="15"/>
  <cols>
    <col min="1" max="1" width="30.28125" style="1" customWidth="1"/>
    <col min="2" max="2" width="27.140625" style="1" customWidth="1"/>
    <col min="3" max="3" width="16.140625" style="2" customWidth="1"/>
    <col min="4" max="4" width="13.8515625" style="1" customWidth="1"/>
    <col min="5" max="5" width="10.7109375" style="3" customWidth="1"/>
    <col min="6" max="6" width="10.8515625" style="1" customWidth="1"/>
    <col min="7" max="7" width="11.140625" style="4" customWidth="1"/>
    <col min="8" max="8" width="13.28125" style="2" customWidth="1"/>
    <col min="9" max="9" width="12.140625" style="1" hidden="1" customWidth="1"/>
    <col min="10" max="10" width="15.140625" style="1" customWidth="1"/>
    <col min="11" max="11" width="9.00390625" style="1" customWidth="1"/>
    <col min="12" max="12" width="10.140625" style="1" customWidth="1"/>
    <col min="13" max="13" width="9.140625" style="1" customWidth="1"/>
    <col min="14" max="14" width="11.421875" style="1" customWidth="1"/>
    <col min="15" max="16384" width="9.140625" style="1" customWidth="1"/>
  </cols>
  <sheetData>
    <row r="1" ht="12">
      <c r="A1" s="1" t="s">
        <v>66</v>
      </c>
    </row>
    <row r="3" ht="12">
      <c r="A3" s="5" t="s">
        <v>67</v>
      </c>
    </row>
    <row r="4" ht="12">
      <c r="A4" s="5" t="s">
        <v>80</v>
      </c>
    </row>
    <row r="5" ht="12">
      <c r="A5" s="5"/>
    </row>
    <row r="6" ht="12">
      <c r="A6" s="5" t="s">
        <v>68</v>
      </c>
    </row>
    <row r="8" spans="1:12" ht="23.25" customHeight="1">
      <c r="A8" s="171" t="s">
        <v>69</v>
      </c>
      <c r="B8" s="171" t="s">
        <v>0</v>
      </c>
      <c r="C8" s="169" t="s">
        <v>70</v>
      </c>
      <c r="D8" s="162" t="s">
        <v>71</v>
      </c>
      <c r="E8" s="171" t="s">
        <v>1</v>
      </c>
      <c r="F8" s="161" t="s">
        <v>2</v>
      </c>
      <c r="G8" s="171" t="s">
        <v>3</v>
      </c>
      <c r="H8" s="171"/>
      <c r="J8" s="6"/>
      <c r="K8" s="161" t="s">
        <v>73</v>
      </c>
      <c r="L8" s="171" t="s">
        <v>6</v>
      </c>
    </row>
    <row r="9" spans="1:12" ht="57.75" customHeight="1">
      <c r="A9" s="172"/>
      <c r="B9" s="172"/>
      <c r="C9" s="170"/>
      <c r="D9" s="176"/>
      <c r="E9" s="172"/>
      <c r="F9" s="162"/>
      <c r="G9" s="7" t="s">
        <v>4</v>
      </c>
      <c r="H9" s="8" t="s">
        <v>5</v>
      </c>
      <c r="J9" s="9" t="s">
        <v>72</v>
      </c>
      <c r="K9" s="162"/>
      <c r="L9" s="172"/>
    </row>
    <row r="10" spans="1:12" ht="12">
      <c r="A10" s="10" t="s">
        <v>74</v>
      </c>
      <c r="B10" s="10" t="s">
        <v>60</v>
      </c>
      <c r="C10" s="11">
        <v>1200000</v>
      </c>
      <c r="D10" s="11"/>
      <c r="E10" s="12">
        <v>41229</v>
      </c>
      <c r="F10" s="13">
        <v>41455</v>
      </c>
      <c r="G10" s="14">
        <v>0.67</v>
      </c>
      <c r="H10" s="11">
        <v>753389.48</v>
      </c>
      <c r="I10" s="10"/>
      <c r="J10" s="11">
        <v>446610.52</v>
      </c>
      <c r="K10" s="10"/>
      <c r="L10" s="10" t="s">
        <v>30</v>
      </c>
    </row>
    <row r="11" spans="1:12" ht="12">
      <c r="A11" s="10" t="s">
        <v>75</v>
      </c>
      <c r="B11" s="10"/>
      <c r="C11" s="11"/>
      <c r="D11" s="11"/>
      <c r="E11" s="12"/>
      <c r="F11" s="13"/>
      <c r="G11" s="14"/>
      <c r="H11" s="11"/>
      <c r="I11" s="10"/>
      <c r="J11" s="11"/>
      <c r="K11" s="10"/>
      <c r="L11" s="10"/>
    </row>
    <row r="12" spans="1:12" ht="12">
      <c r="A12" s="10" t="s">
        <v>76</v>
      </c>
      <c r="B12" s="10"/>
      <c r="C12" s="11"/>
      <c r="D12" s="11"/>
      <c r="E12" s="15"/>
      <c r="F12" s="16"/>
      <c r="G12" s="14"/>
      <c r="H12" s="11"/>
      <c r="I12" s="10"/>
      <c r="J12" s="11"/>
      <c r="K12" s="10"/>
      <c r="L12" s="10"/>
    </row>
    <row r="13" spans="1:12" ht="12">
      <c r="A13" s="10" t="s">
        <v>77</v>
      </c>
      <c r="B13" s="10" t="s">
        <v>78</v>
      </c>
      <c r="C13" s="11">
        <v>250000</v>
      </c>
      <c r="D13" s="11"/>
      <c r="E13" s="15">
        <v>40976</v>
      </c>
      <c r="F13" s="16">
        <v>41105</v>
      </c>
      <c r="G13" s="14">
        <v>1</v>
      </c>
      <c r="H13" s="11">
        <v>228323.71</v>
      </c>
      <c r="I13" s="10"/>
      <c r="J13" s="11">
        <v>21676.29</v>
      </c>
      <c r="K13" s="10"/>
      <c r="L13" s="10" t="s">
        <v>16</v>
      </c>
    </row>
    <row r="14" spans="1:12" ht="12">
      <c r="A14" s="10"/>
      <c r="B14" s="10"/>
      <c r="C14" s="11"/>
      <c r="D14" s="11"/>
      <c r="E14" s="15"/>
      <c r="F14" s="16"/>
      <c r="G14" s="14"/>
      <c r="H14" s="11"/>
      <c r="I14" s="10"/>
      <c r="J14" s="11"/>
      <c r="K14" s="10"/>
      <c r="L14" s="10"/>
    </row>
    <row r="15" spans="1:12" ht="12">
      <c r="A15" s="10"/>
      <c r="B15" s="10"/>
      <c r="C15" s="11"/>
      <c r="D15" s="11"/>
      <c r="E15" s="15"/>
      <c r="F15" s="16"/>
      <c r="G15" s="14"/>
      <c r="H15" s="11"/>
      <c r="I15" s="10"/>
      <c r="J15" s="11"/>
      <c r="K15" s="10"/>
      <c r="L15" s="10"/>
    </row>
    <row r="16" spans="1:12" ht="18.75" customHeight="1">
      <c r="A16" s="173" t="s">
        <v>12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5"/>
    </row>
    <row r="17" spans="1:12" s="26" customFormat="1" ht="12">
      <c r="A17" s="17" t="s">
        <v>13</v>
      </c>
      <c r="B17" s="18"/>
      <c r="C17" s="19"/>
      <c r="D17" s="20"/>
      <c r="E17" s="21"/>
      <c r="F17" s="22"/>
      <c r="G17" s="23"/>
      <c r="H17" s="20"/>
      <c r="I17" s="24">
        <f>D17-H17</f>
        <v>0</v>
      </c>
      <c r="J17" s="25"/>
      <c r="K17" s="6"/>
      <c r="L17" s="6"/>
    </row>
    <row r="18" spans="1:14" ht="12">
      <c r="A18" s="27" t="s">
        <v>14</v>
      </c>
      <c r="B18" s="28" t="s">
        <v>15</v>
      </c>
      <c r="C18" s="29">
        <v>70000</v>
      </c>
      <c r="D18" s="11">
        <v>68498.76</v>
      </c>
      <c r="E18" s="30">
        <v>42134</v>
      </c>
      <c r="F18" s="163">
        <v>42287</v>
      </c>
      <c r="G18" s="31">
        <v>1</v>
      </c>
      <c r="H18" s="11">
        <v>51514.3</v>
      </c>
      <c r="I18" s="24">
        <f>D18-H18</f>
        <v>16984.459999999992</v>
      </c>
      <c r="J18" s="11">
        <f>C18-H18</f>
        <v>18485.699999999997</v>
      </c>
      <c r="K18" s="10"/>
      <c r="L18" s="10" t="s">
        <v>16</v>
      </c>
      <c r="N18" s="84">
        <f>D18-H18</f>
        <v>16984.459999999992</v>
      </c>
    </row>
    <row r="19" spans="1:14" ht="12">
      <c r="A19" s="27" t="s">
        <v>14</v>
      </c>
      <c r="B19" s="28" t="s">
        <v>17</v>
      </c>
      <c r="C19" s="29">
        <v>119999.99</v>
      </c>
      <c r="D19" s="11">
        <v>118499.98</v>
      </c>
      <c r="E19" s="30">
        <v>42134</v>
      </c>
      <c r="F19" s="164"/>
      <c r="G19" s="31">
        <v>1</v>
      </c>
      <c r="H19" s="11">
        <v>118499.98</v>
      </c>
      <c r="I19" s="24"/>
      <c r="J19" s="11">
        <f aca="true" t="shared" si="0" ref="J19:J78">C19-H19</f>
        <v>1500.0100000000093</v>
      </c>
      <c r="K19" s="10"/>
      <c r="L19" s="10" t="s">
        <v>16</v>
      </c>
      <c r="N19" s="84">
        <f aca="true" t="shared" si="1" ref="N19:N77">D19-H19</f>
        <v>0</v>
      </c>
    </row>
    <row r="20" spans="1:14" ht="12">
      <c r="A20" s="27" t="s">
        <v>14</v>
      </c>
      <c r="B20" s="28" t="s">
        <v>18</v>
      </c>
      <c r="C20" s="29">
        <v>240000</v>
      </c>
      <c r="D20" s="11">
        <v>237999.96</v>
      </c>
      <c r="E20" s="30">
        <v>42134</v>
      </c>
      <c r="F20" s="164"/>
      <c r="G20" s="31">
        <v>1</v>
      </c>
      <c r="H20" s="11">
        <v>237999.95</v>
      </c>
      <c r="I20" s="24"/>
      <c r="J20" s="11">
        <f t="shared" si="0"/>
        <v>2000.0499999999884</v>
      </c>
      <c r="K20" s="10"/>
      <c r="L20" s="10" t="s">
        <v>16</v>
      </c>
      <c r="N20" s="84">
        <f t="shared" si="1"/>
        <v>0.009999999980209395</v>
      </c>
    </row>
    <row r="21" spans="1:14" ht="12">
      <c r="A21" s="27" t="s">
        <v>14</v>
      </c>
      <c r="B21" s="28" t="s">
        <v>19</v>
      </c>
      <c r="C21" s="29">
        <v>260000</v>
      </c>
      <c r="D21" s="11">
        <v>257999</v>
      </c>
      <c r="E21" s="30">
        <v>42134</v>
      </c>
      <c r="F21" s="164"/>
      <c r="G21" s="31">
        <v>1</v>
      </c>
      <c r="H21" s="11">
        <v>227279.93</v>
      </c>
      <c r="I21" s="24"/>
      <c r="J21" s="11">
        <f t="shared" si="0"/>
        <v>32720.070000000007</v>
      </c>
      <c r="K21" s="10"/>
      <c r="L21" s="10" t="s">
        <v>16</v>
      </c>
      <c r="N21" s="84">
        <f t="shared" si="1"/>
        <v>30719.070000000007</v>
      </c>
    </row>
    <row r="22" spans="1:14" ht="12">
      <c r="A22" s="27" t="s">
        <v>14</v>
      </c>
      <c r="B22" s="28" t="s">
        <v>20</v>
      </c>
      <c r="C22" s="29">
        <v>240000</v>
      </c>
      <c r="D22" s="11">
        <v>237999.82</v>
      </c>
      <c r="E22" s="30">
        <v>42134</v>
      </c>
      <c r="F22" s="165"/>
      <c r="G22" s="31">
        <v>1</v>
      </c>
      <c r="H22" s="11">
        <v>206413.05</v>
      </c>
      <c r="I22" s="24"/>
      <c r="J22" s="11">
        <f t="shared" si="0"/>
        <v>33586.95000000001</v>
      </c>
      <c r="K22" s="10"/>
      <c r="L22" s="10" t="s">
        <v>16</v>
      </c>
      <c r="N22" s="84">
        <f t="shared" si="1"/>
        <v>31586.77000000002</v>
      </c>
    </row>
    <row r="23" spans="1:14" ht="12">
      <c r="A23" s="32" t="s">
        <v>21</v>
      </c>
      <c r="B23" s="28"/>
      <c r="C23" s="33">
        <f>SUM(C18:C22)</f>
        <v>929999.99</v>
      </c>
      <c r="D23" s="33">
        <f>SUM(D18:D22)</f>
        <v>920997.52</v>
      </c>
      <c r="E23" s="34"/>
      <c r="F23" s="35"/>
      <c r="G23" s="36"/>
      <c r="H23" s="33">
        <f>SUM(H18:H22)</f>
        <v>841707.21</v>
      </c>
      <c r="I23" s="24"/>
      <c r="J23" s="33">
        <f t="shared" si="0"/>
        <v>88292.78000000003</v>
      </c>
      <c r="K23" s="10"/>
      <c r="L23" s="10"/>
      <c r="N23" s="84"/>
    </row>
    <row r="24" spans="1:14" ht="12">
      <c r="A24" s="37" t="s">
        <v>22</v>
      </c>
      <c r="B24" s="28"/>
      <c r="C24" s="29"/>
      <c r="D24" s="11"/>
      <c r="E24" s="30"/>
      <c r="F24" s="10"/>
      <c r="G24" s="31"/>
      <c r="H24" s="11"/>
      <c r="I24" s="24"/>
      <c r="J24" s="11"/>
      <c r="K24" s="10"/>
      <c r="L24" s="10"/>
      <c r="N24" s="84"/>
    </row>
    <row r="25" spans="1:14" ht="12">
      <c r="A25" s="27" t="s">
        <v>14</v>
      </c>
      <c r="B25" s="28" t="s">
        <v>23</v>
      </c>
      <c r="C25" s="29">
        <v>240000</v>
      </c>
      <c r="D25" s="11">
        <v>239530</v>
      </c>
      <c r="E25" s="30">
        <v>42134</v>
      </c>
      <c r="F25" s="163">
        <v>42287</v>
      </c>
      <c r="G25" s="31">
        <v>1</v>
      </c>
      <c r="H25" s="11">
        <v>175135.26</v>
      </c>
      <c r="I25" s="24"/>
      <c r="J25" s="11">
        <f t="shared" si="0"/>
        <v>64864.73999999999</v>
      </c>
      <c r="K25" s="10"/>
      <c r="L25" s="10" t="s">
        <v>16</v>
      </c>
      <c r="N25" s="84">
        <f t="shared" si="1"/>
        <v>64394.73999999999</v>
      </c>
    </row>
    <row r="26" spans="1:14" ht="12">
      <c r="A26" s="27" t="s">
        <v>14</v>
      </c>
      <c r="B26" s="28" t="s">
        <v>24</v>
      </c>
      <c r="C26" s="29">
        <v>70000</v>
      </c>
      <c r="D26" s="11">
        <v>69202.48</v>
      </c>
      <c r="E26" s="30">
        <v>42134</v>
      </c>
      <c r="F26" s="164"/>
      <c r="G26" s="31">
        <v>1</v>
      </c>
      <c r="H26" s="11">
        <v>62783.19</v>
      </c>
      <c r="I26" s="24"/>
      <c r="J26" s="11">
        <f t="shared" si="0"/>
        <v>7216.809999999998</v>
      </c>
      <c r="K26" s="10"/>
      <c r="L26" s="10" t="s">
        <v>16</v>
      </c>
      <c r="N26" s="84">
        <f t="shared" si="1"/>
        <v>6419.289999999994</v>
      </c>
    </row>
    <row r="27" spans="1:14" ht="12">
      <c r="A27" s="27" t="s">
        <v>26</v>
      </c>
      <c r="B27" s="28" t="s">
        <v>25</v>
      </c>
      <c r="C27" s="29">
        <v>100000</v>
      </c>
      <c r="D27" s="11">
        <v>99125</v>
      </c>
      <c r="E27" s="30">
        <v>42134</v>
      </c>
      <c r="F27" s="164"/>
      <c r="G27" s="31">
        <v>1</v>
      </c>
      <c r="H27" s="11">
        <v>90424.26</v>
      </c>
      <c r="I27" s="24"/>
      <c r="J27" s="11">
        <f t="shared" si="0"/>
        <v>9575.740000000005</v>
      </c>
      <c r="K27" s="10"/>
      <c r="L27" s="10" t="s">
        <v>16</v>
      </c>
      <c r="N27" s="84">
        <f t="shared" si="1"/>
        <v>8700.740000000005</v>
      </c>
    </row>
    <row r="28" spans="1:14" ht="12">
      <c r="A28" s="27" t="s">
        <v>26</v>
      </c>
      <c r="B28" s="28" t="s">
        <v>17</v>
      </c>
      <c r="C28" s="29">
        <v>120000</v>
      </c>
      <c r="D28" s="11">
        <v>119578.2</v>
      </c>
      <c r="E28" s="30">
        <v>42134</v>
      </c>
      <c r="F28" s="164"/>
      <c r="G28" s="31">
        <v>1</v>
      </c>
      <c r="H28" s="11">
        <v>103217.52</v>
      </c>
      <c r="I28" s="24"/>
      <c r="J28" s="11">
        <f t="shared" si="0"/>
        <v>16782.479999999996</v>
      </c>
      <c r="K28" s="10"/>
      <c r="L28" s="10" t="s">
        <v>16</v>
      </c>
      <c r="N28" s="84">
        <f t="shared" si="1"/>
        <v>16360.679999999993</v>
      </c>
    </row>
    <row r="29" spans="1:14" ht="12">
      <c r="A29" s="27" t="s">
        <v>26</v>
      </c>
      <c r="B29" s="28" t="s">
        <v>27</v>
      </c>
      <c r="C29" s="29">
        <v>240000</v>
      </c>
      <c r="D29" s="11">
        <v>238796.55</v>
      </c>
      <c r="E29" s="30">
        <v>42134</v>
      </c>
      <c r="F29" s="165"/>
      <c r="G29" s="31">
        <v>1</v>
      </c>
      <c r="H29" s="11">
        <v>217936.06</v>
      </c>
      <c r="I29" s="24"/>
      <c r="J29" s="11">
        <f t="shared" si="0"/>
        <v>22063.940000000002</v>
      </c>
      <c r="K29" s="10"/>
      <c r="L29" s="10" t="s">
        <v>16</v>
      </c>
      <c r="N29" s="84">
        <f t="shared" si="1"/>
        <v>20860.48999999999</v>
      </c>
    </row>
    <row r="30" spans="1:14" ht="12">
      <c r="A30" s="32" t="s">
        <v>21</v>
      </c>
      <c r="B30" s="28"/>
      <c r="C30" s="33">
        <f>SUM(C25:C29)</f>
        <v>770000</v>
      </c>
      <c r="D30" s="33">
        <f>SUM(D25:D29)</f>
        <v>766232.23</v>
      </c>
      <c r="E30" s="34"/>
      <c r="F30" s="35"/>
      <c r="G30" s="36"/>
      <c r="H30" s="33">
        <f>SUM(H25:H29)</f>
        <v>649496.29</v>
      </c>
      <c r="I30" s="24"/>
      <c r="J30" s="33">
        <f t="shared" si="0"/>
        <v>120503.70999999996</v>
      </c>
      <c r="K30" s="10"/>
      <c r="L30" s="10"/>
      <c r="N30" s="84"/>
    </row>
    <row r="31" spans="1:14" ht="12">
      <c r="A31" s="37" t="s">
        <v>28</v>
      </c>
      <c r="B31" s="28"/>
      <c r="C31" s="29"/>
      <c r="D31" s="11"/>
      <c r="E31" s="30"/>
      <c r="F31" s="10"/>
      <c r="G31" s="31"/>
      <c r="H31" s="11"/>
      <c r="I31" s="24"/>
      <c r="J31" s="11">
        <f t="shared" si="0"/>
        <v>0</v>
      </c>
      <c r="K31" s="10"/>
      <c r="L31" s="10"/>
      <c r="N31" s="84"/>
    </row>
    <row r="32" spans="1:14" ht="12">
      <c r="A32" s="27" t="s">
        <v>14</v>
      </c>
      <c r="B32" s="28" t="s">
        <v>29</v>
      </c>
      <c r="C32" s="29">
        <v>200000</v>
      </c>
      <c r="D32" s="11">
        <v>199702</v>
      </c>
      <c r="E32" s="30">
        <v>42146</v>
      </c>
      <c r="F32" s="163">
        <v>42299</v>
      </c>
      <c r="G32" s="31">
        <v>1</v>
      </c>
      <c r="H32" s="11">
        <v>199702</v>
      </c>
      <c r="I32" s="24"/>
      <c r="J32" s="11">
        <f t="shared" si="0"/>
        <v>298</v>
      </c>
      <c r="K32" s="10"/>
      <c r="L32" s="10" t="s">
        <v>16</v>
      </c>
      <c r="N32" s="84">
        <f t="shared" si="1"/>
        <v>0</v>
      </c>
    </row>
    <row r="33" spans="1:14" ht="12">
      <c r="A33" s="27" t="s">
        <v>14</v>
      </c>
      <c r="B33" s="28" t="s">
        <v>31</v>
      </c>
      <c r="C33" s="29">
        <v>100000</v>
      </c>
      <c r="D33" s="11">
        <v>99932.84</v>
      </c>
      <c r="E33" s="30">
        <v>42146</v>
      </c>
      <c r="F33" s="164"/>
      <c r="G33" s="31">
        <v>0.935</v>
      </c>
      <c r="H33" s="11">
        <v>93436.84</v>
      </c>
      <c r="I33" s="24"/>
      <c r="J33" s="11">
        <f t="shared" si="0"/>
        <v>6563.1600000000035</v>
      </c>
      <c r="K33" s="10"/>
      <c r="L33" s="10" t="s">
        <v>79</v>
      </c>
      <c r="N33" s="84">
        <f t="shared" si="1"/>
        <v>6496</v>
      </c>
    </row>
    <row r="34" spans="1:14" ht="12">
      <c r="A34" s="27" t="s">
        <v>14</v>
      </c>
      <c r="B34" s="28" t="s">
        <v>32</v>
      </c>
      <c r="C34" s="29">
        <v>120000</v>
      </c>
      <c r="D34" s="11">
        <v>119918.95</v>
      </c>
      <c r="E34" s="30">
        <v>42146</v>
      </c>
      <c r="F34" s="164"/>
      <c r="G34" s="31">
        <v>1</v>
      </c>
      <c r="H34" s="11">
        <v>118304.25</v>
      </c>
      <c r="I34" s="24"/>
      <c r="J34" s="11">
        <f t="shared" si="0"/>
        <v>1695.75</v>
      </c>
      <c r="K34" s="10"/>
      <c r="L34" s="10" t="s">
        <v>16</v>
      </c>
      <c r="N34" s="84">
        <f t="shared" si="1"/>
        <v>1614.699999999997</v>
      </c>
    </row>
    <row r="35" spans="1:14" ht="12">
      <c r="A35" s="27" t="s">
        <v>14</v>
      </c>
      <c r="B35" s="28" t="s">
        <v>33</v>
      </c>
      <c r="C35" s="29">
        <v>130000</v>
      </c>
      <c r="D35" s="11">
        <v>129871.28</v>
      </c>
      <c r="E35" s="30">
        <v>42146</v>
      </c>
      <c r="F35" s="164"/>
      <c r="G35" s="31">
        <v>1</v>
      </c>
      <c r="H35" s="11">
        <f>96604+17232.28</f>
        <v>113836.28</v>
      </c>
      <c r="I35" s="24"/>
      <c r="J35" s="11">
        <f t="shared" si="0"/>
        <v>16163.720000000001</v>
      </c>
      <c r="K35" s="10"/>
      <c r="L35" s="10" t="s">
        <v>16</v>
      </c>
      <c r="N35" s="84">
        <f t="shared" si="1"/>
        <v>16035</v>
      </c>
    </row>
    <row r="36" spans="1:14" ht="12">
      <c r="A36" s="27" t="s">
        <v>14</v>
      </c>
      <c r="B36" s="28" t="s">
        <v>34</v>
      </c>
      <c r="C36" s="29">
        <v>240000</v>
      </c>
      <c r="D36" s="11">
        <v>239857</v>
      </c>
      <c r="E36" s="30">
        <v>42146</v>
      </c>
      <c r="F36" s="165"/>
      <c r="G36" s="31">
        <v>1</v>
      </c>
      <c r="H36" s="11">
        <f>86408.78+153448.22</f>
        <v>239857</v>
      </c>
      <c r="I36" s="24"/>
      <c r="J36" s="11">
        <f t="shared" si="0"/>
        <v>143</v>
      </c>
      <c r="K36" s="10"/>
      <c r="L36" s="10" t="s">
        <v>16</v>
      </c>
      <c r="N36" s="84">
        <f t="shared" si="1"/>
        <v>0</v>
      </c>
    </row>
    <row r="37" spans="1:14" ht="12">
      <c r="A37" s="32" t="s">
        <v>21</v>
      </c>
      <c r="B37" s="28"/>
      <c r="C37" s="33">
        <f>SUM(C32:C36)</f>
        <v>790000</v>
      </c>
      <c r="D37" s="33">
        <f>SUM(D32:D36)</f>
        <v>789282.07</v>
      </c>
      <c r="E37" s="34"/>
      <c r="F37" s="35"/>
      <c r="G37" s="36"/>
      <c r="H37" s="33">
        <f>SUM(H32:H36)</f>
        <v>765136.37</v>
      </c>
      <c r="I37" s="24"/>
      <c r="J37" s="33">
        <f t="shared" si="0"/>
        <v>24863.630000000005</v>
      </c>
      <c r="K37" s="10"/>
      <c r="L37" s="10"/>
      <c r="N37" s="84"/>
    </row>
    <row r="38" spans="1:14" ht="12">
      <c r="A38" s="37" t="s">
        <v>35</v>
      </c>
      <c r="B38" s="28"/>
      <c r="C38" s="29"/>
      <c r="D38" s="11"/>
      <c r="E38" s="30"/>
      <c r="F38" s="10"/>
      <c r="G38" s="31"/>
      <c r="H38" s="11"/>
      <c r="I38" s="24"/>
      <c r="J38" s="11">
        <f t="shared" si="0"/>
        <v>0</v>
      </c>
      <c r="K38" s="10"/>
      <c r="L38" s="10"/>
      <c r="N38" s="84"/>
    </row>
    <row r="39" spans="1:14" ht="12">
      <c r="A39" s="27" t="s">
        <v>14</v>
      </c>
      <c r="B39" s="28" t="s">
        <v>36</v>
      </c>
      <c r="C39" s="29">
        <v>240000</v>
      </c>
      <c r="D39" s="11">
        <v>239887.34</v>
      </c>
      <c r="E39" s="30">
        <v>42146</v>
      </c>
      <c r="F39" s="163">
        <v>42269</v>
      </c>
      <c r="G39" s="31">
        <v>1</v>
      </c>
      <c r="H39" s="11">
        <v>239887.34</v>
      </c>
      <c r="I39" s="24"/>
      <c r="J39" s="11">
        <f t="shared" si="0"/>
        <v>112.66000000000349</v>
      </c>
      <c r="K39" s="10"/>
      <c r="L39" s="10" t="s">
        <v>16</v>
      </c>
      <c r="N39" s="84">
        <f t="shared" si="1"/>
        <v>0</v>
      </c>
    </row>
    <row r="40" spans="1:14" ht="12">
      <c r="A40" s="27" t="s">
        <v>14</v>
      </c>
      <c r="B40" s="28" t="s">
        <v>37</v>
      </c>
      <c r="C40" s="29">
        <v>260000</v>
      </c>
      <c r="D40" s="11">
        <v>259963.92</v>
      </c>
      <c r="E40" s="30">
        <v>42146</v>
      </c>
      <c r="F40" s="166"/>
      <c r="G40" s="31">
        <v>1</v>
      </c>
      <c r="H40" s="11">
        <v>222483.04</v>
      </c>
      <c r="I40" s="24"/>
      <c r="J40" s="11">
        <f t="shared" si="0"/>
        <v>37516.95999999999</v>
      </c>
      <c r="K40" s="10"/>
      <c r="L40" s="10" t="s">
        <v>16</v>
      </c>
      <c r="N40" s="84">
        <f t="shared" si="1"/>
        <v>37480.880000000005</v>
      </c>
    </row>
    <row r="41" spans="1:14" ht="12">
      <c r="A41" s="27" t="s">
        <v>14</v>
      </c>
      <c r="B41" s="28" t="s">
        <v>38</v>
      </c>
      <c r="C41" s="29">
        <v>130000</v>
      </c>
      <c r="D41" s="11">
        <v>129931.68</v>
      </c>
      <c r="E41" s="30">
        <v>42146</v>
      </c>
      <c r="F41" s="166"/>
      <c r="G41" s="31">
        <v>1</v>
      </c>
      <c r="H41" s="11">
        <v>129931.68</v>
      </c>
      <c r="I41" s="24">
        <f aca="true" t="shared" si="2" ref="I41:I63">D41-H41</f>
        <v>0</v>
      </c>
      <c r="J41" s="11">
        <f t="shared" si="0"/>
        <v>68.32000000000698</v>
      </c>
      <c r="K41" s="10"/>
      <c r="L41" s="10" t="s">
        <v>16</v>
      </c>
      <c r="N41" s="84">
        <f t="shared" si="1"/>
        <v>0</v>
      </c>
    </row>
    <row r="42" spans="1:14" ht="12">
      <c r="A42" s="27" t="s">
        <v>14</v>
      </c>
      <c r="B42" s="28" t="s">
        <v>39</v>
      </c>
      <c r="C42" s="29">
        <v>120000</v>
      </c>
      <c r="D42" s="11">
        <v>119883.16</v>
      </c>
      <c r="E42" s="30">
        <v>42146</v>
      </c>
      <c r="F42" s="167"/>
      <c r="G42" s="31">
        <v>1</v>
      </c>
      <c r="H42" s="11">
        <v>119883.16</v>
      </c>
      <c r="I42" s="24">
        <f t="shared" si="2"/>
        <v>0</v>
      </c>
      <c r="J42" s="11">
        <f t="shared" si="0"/>
        <v>116.83999999999651</v>
      </c>
      <c r="K42" s="10"/>
      <c r="L42" s="10" t="s">
        <v>16</v>
      </c>
      <c r="N42" s="84">
        <f t="shared" si="1"/>
        <v>0</v>
      </c>
    </row>
    <row r="43" spans="1:14" ht="12">
      <c r="A43" s="27"/>
      <c r="B43" s="28"/>
      <c r="C43" s="33">
        <f>SUM(C39:C42)</f>
        <v>750000</v>
      </c>
      <c r="D43" s="33">
        <f>SUM(D39:D42)</f>
        <v>749666.1</v>
      </c>
      <c r="E43" s="34"/>
      <c r="F43" s="38"/>
      <c r="G43" s="36"/>
      <c r="H43" s="33">
        <f>SUM(H39:H42)</f>
        <v>712185.2200000001</v>
      </c>
      <c r="I43" s="24">
        <f t="shared" si="2"/>
        <v>37480.87999999989</v>
      </c>
      <c r="J43" s="33">
        <f t="shared" si="0"/>
        <v>37814.77999999991</v>
      </c>
      <c r="K43" s="10"/>
      <c r="L43" s="10"/>
      <c r="N43" s="84"/>
    </row>
    <row r="44" spans="1:14" ht="12">
      <c r="A44" s="37" t="s">
        <v>40</v>
      </c>
      <c r="B44" s="28"/>
      <c r="C44" s="29"/>
      <c r="D44" s="11"/>
      <c r="E44" s="30"/>
      <c r="F44" s="10"/>
      <c r="G44" s="31"/>
      <c r="H44" s="11"/>
      <c r="I44" s="24">
        <f t="shared" si="2"/>
        <v>0</v>
      </c>
      <c r="J44" s="11">
        <f t="shared" si="0"/>
        <v>0</v>
      </c>
      <c r="K44" s="10"/>
      <c r="L44" s="10"/>
      <c r="N44" s="84"/>
    </row>
    <row r="45" spans="1:14" ht="12">
      <c r="A45" s="39" t="s">
        <v>26</v>
      </c>
      <c r="B45" s="39" t="s">
        <v>33</v>
      </c>
      <c r="C45" s="40">
        <v>184425.28</v>
      </c>
      <c r="D45" s="25">
        <v>184386.02</v>
      </c>
      <c r="E45" s="30">
        <v>42238</v>
      </c>
      <c r="F45" s="163">
        <v>42422</v>
      </c>
      <c r="G45" s="31">
        <v>1</v>
      </c>
      <c r="H45" s="11">
        <v>184386.02</v>
      </c>
      <c r="I45" s="24">
        <f t="shared" si="2"/>
        <v>0</v>
      </c>
      <c r="J45" s="11">
        <f t="shared" si="0"/>
        <v>39.26000000000931</v>
      </c>
      <c r="K45" s="10"/>
      <c r="L45" s="10" t="s">
        <v>16</v>
      </c>
      <c r="N45" s="84">
        <f t="shared" si="1"/>
        <v>0</v>
      </c>
    </row>
    <row r="46" spans="1:14" ht="12">
      <c r="A46" s="27" t="s">
        <v>41</v>
      </c>
      <c r="B46" s="28" t="s">
        <v>11</v>
      </c>
      <c r="C46" s="29">
        <v>500000</v>
      </c>
      <c r="D46" s="11">
        <v>499784.47</v>
      </c>
      <c r="E46" s="30">
        <v>42238</v>
      </c>
      <c r="F46" s="166"/>
      <c r="G46" s="31">
        <v>1</v>
      </c>
      <c r="H46" s="11">
        <v>399091.61</v>
      </c>
      <c r="I46" s="24">
        <f t="shared" si="2"/>
        <v>100692.85999999999</v>
      </c>
      <c r="J46" s="11">
        <f t="shared" si="0"/>
        <v>100908.39000000001</v>
      </c>
      <c r="K46" s="10"/>
      <c r="L46" s="10" t="s">
        <v>16</v>
      </c>
      <c r="N46" s="84">
        <f t="shared" si="1"/>
        <v>100692.85999999999</v>
      </c>
    </row>
    <row r="47" spans="1:14" s="26" customFormat="1" ht="24">
      <c r="A47" s="39" t="s">
        <v>42</v>
      </c>
      <c r="B47" s="41" t="s">
        <v>11</v>
      </c>
      <c r="C47" s="42">
        <v>750000</v>
      </c>
      <c r="D47" s="25">
        <v>749582.57</v>
      </c>
      <c r="E47" s="30">
        <v>42238</v>
      </c>
      <c r="F47" s="166"/>
      <c r="G47" s="43">
        <v>1</v>
      </c>
      <c r="H47" s="25">
        <v>749582.57</v>
      </c>
      <c r="I47" s="24">
        <f t="shared" si="2"/>
        <v>0</v>
      </c>
      <c r="J47" s="11">
        <f t="shared" si="0"/>
        <v>417.4300000000512</v>
      </c>
      <c r="K47" s="6"/>
      <c r="L47" s="6" t="s">
        <v>16</v>
      </c>
      <c r="N47" s="84">
        <f t="shared" si="1"/>
        <v>0</v>
      </c>
    </row>
    <row r="48" spans="1:14" ht="12">
      <c r="A48" s="27" t="s">
        <v>26</v>
      </c>
      <c r="B48" s="28" t="s">
        <v>43</v>
      </c>
      <c r="C48" s="29">
        <v>200000</v>
      </c>
      <c r="D48" s="11">
        <v>199743.01</v>
      </c>
      <c r="E48" s="30">
        <v>42238</v>
      </c>
      <c r="F48" s="166"/>
      <c r="G48" s="31">
        <v>1</v>
      </c>
      <c r="H48" s="11">
        <v>199743.01</v>
      </c>
      <c r="I48" s="24">
        <f t="shared" si="2"/>
        <v>0</v>
      </c>
      <c r="J48" s="11">
        <f t="shared" si="0"/>
        <v>256.9899999999907</v>
      </c>
      <c r="K48" s="10"/>
      <c r="L48" s="10" t="s">
        <v>16</v>
      </c>
      <c r="N48" s="84">
        <f t="shared" si="1"/>
        <v>0</v>
      </c>
    </row>
    <row r="49" spans="1:14" ht="12">
      <c r="A49" s="44" t="s">
        <v>14</v>
      </c>
      <c r="B49" s="45" t="s">
        <v>43</v>
      </c>
      <c r="C49" s="46">
        <v>200000</v>
      </c>
      <c r="D49" s="47">
        <v>199765.2</v>
      </c>
      <c r="E49" s="30">
        <v>42238</v>
      </c>
      <c r="F49" s="166"/>
      <c r="G49" s="31">
        <v>1</v>
      </c>
      <c r="H49" s="47">
        <v>199765.2</v>
      </c>
      <c r="I49" s="24">
        <f t="shared" si="2"/>
        <v>0</v>
      </c>
      <c r="J49" s="11">
        <f t="shared" si="0"/>
        <v>234.79999999998836</v>
      </c>
      <c r="K49" s="10"/>
      <c r="L49" s="10" t="s">
        <v>16</v>
      </c>
      <c r="N49" s="84">
        <f t="shared" si="1"/>
        <v>0</v>
      </c>
    </row>
    <row r="50" spans="1:14" ht="12">
      <c r="A50" s="44" t="s">
        <v>14</v>
      </c>
      <c r="B50" s="48" t="s">
        <v>44</v>
      </c>
      <c r="C50" s="49">
        <v>260000</v>
      </c>
      <c r="D50" s="50">
        <v>259433.52</v>
      </c>
      <c r="E50" s="30">
        <v>42238</v>
      </c>
      <c r="F50" s="167"/>
      <c r="G50" s="31">
        <v>1</v>
      </c>
      <c r="H50" s="11">
        <v>259433.52</v>
      </c>
      <c r="I50" s="24">
        <f t="shared" si="2"/>
        <v>0</v>
      </c>
      <c r="J50" s="11">
        <f t="shared" si="0"/>
        <v>566.4800000000105</v>
      </c>
      <c r="K50" s="10"/>
      <c r="L50" s="10" t="s">
        <v>16</v>
      </c>
      <c r="N50" s="84">
        <f t="shared" si="1"/>
        <v>0</v>
      </c>
    </row>
    <row r="51" spans="1:14" ht="12">
      <c r="A51" s="32" t="s">
        <v>21</v>
      </c>
      <c r="B51" s="28"/>
      <c r="C51" s="33">
        <f>SUM(C45:C50)</f>
        <v>2094425.28</v>
      </c>
      <c r="D51" s="33">
        <f>SUM(D45:D50)</f>
        <v>2092694.79</v>
      </c>
      <c r="E51" s="51"/>
      <c r="F51" s="35"/>
      <c r="G51" s="36"/>
      <c r="H51" s="33">
        <f>SUM(H45:H50)</f>
        <v>1992001.93</v>
      </c>
      <c r="I51" s="24">
        <f t="shared" si="2"/>
        <v>100692.8600000001</v>
      </c>
      <c r="J51" s="33">
        <f t="shared" si="0"/>
        <v>102423.3500000001</v>
      </c>
      <c r="K51" s="10"/>
      <c r="L51" s="10" t="s">
        <v>16</v>
      </c>
      <c r="N51" s="84"/>
    </row>
    <row r="52" spans="1:14" ht="12">
      <c r="A52" s="37" t="s">
        <v>45</v>
      </c>
      <c r="B52" s="28"/>
      <c r="C52" s="29"/>
      <c r="D52" s="11"/>
      <c r="E52" s="12"/>
      <c r="F52" s="10"/>
      <c r="G52" s="31"/>
      <c r="H52" s="11"/>
      <c r="I52" s="24">
        <f t="shared" si="2"/>
        <v>0</v>
      </c>
      <c r="J52" s="11">
        <f t="shared" si="0"/>
        <v>0</v>
      </c>
      <c r="K52" s="10"/>
      <c r="L52" s="10"/>
      <c r="N52" s="84"/>
    </row>
    <row r="53" spans="1:14" ht="12">
      <c r="A53" s="27" t="s">
        <v>14</v>
      </c>
      <c r="B53" s="28" t="s">
        <v>46</v>
      </c>
      <c r="C53" s="29">
        <v>260000</v>
      </c>
      <c r="D53" s="11">
        <v>252889.66</v>
      </c>
      <c r="E53" s="30">
        <v>42238</v>
      </c>
      <c r="F53" s="163">
        <v>42422</v>
      </c>
      <c r="G53" s="31">
        <v>1</v>
      </c>
      <c r="H53" s="11">
        <v>252884.66</v>
      </c>
      <c r="I53" s="24">
        <f t="shared" si="2"/>
        <v>5</v>
      </c>
      <c r="J53" s="11">
        <f t="shared" si="0"/>
        <v>7115.3399999999965</v>
      </c>
      <c r="K53" s="10"/>
      <c r="L53" s="10" t="s">
        <v>16</v>
      </c>
      <c r="N53" s="84">
        <f t="shared" si="1"/>
        <v>5</v>
      </c>
    </row>
    <row r="54" spans="1:14" ht="12">
      <c r="A54" s="27" t="s">
        <v>26</v>
      </c>
      <c r="B54" s="28" t="s">
        <v>47</v>
      </c>
      <c r="C54" s="29">
        <v>130000</v>
      </c>
      <c r="D54" s="11">
        <v>127866</v>
      </c>
      <c r="E54" s="30">
        <v>42238</v>
      </c>
      <c r="F54" s="166"/>
      <c r="G54" s="31">
        <v>1</v>
      </c>
      <c r="H54" s="11">
        <v>127866</v>
      </c>
      <c r="I54" s="24">
        <f t="shared" si="2"/>
        <v>0</v>
      </c>
      <c r="J54" s="11">
        <f t="shared" si="0"/>
        <v>2134</v>
      </c>
      <c r="K54" s="10"/>
      <c r="L54" s="10" t="s">
        <v>16</v>
      </c>
      <c r="N54" s="84">
        <f t="shared" si="1"/>
        <v>0</v>
      </c>
    </row>
    <row r="55" spans="1:14" ht="12">
      <c r="A55" s="27" t="s">
        <v>14</v>
      </c>
      <c r="B55" s="28" t="s">
        <v>47</v>
      </c>
      <c r="C55" s="29">
        <v>130000</v>
      </c>
      <c r="D55" s="11">
        <v>128328.7</v>
      </c>
      <c r="E55" s="30">
        <v>42238</v>
      </c>
      <c r="F55" s="166"/>
      <c r="G55" s="31">
        <v>1</v>
      </c>
      <c r="H55" s="11">
        <f>47900+80428.7</f>
        <v>128328.7</v>
      </c>
      <c r="I55" s="24">
        <f t="shared" si="2"/>
        <v>0</v>
      </c>
      <c r="J55" s="11">
        <f t="shared" si="0"/>
        <v>1671.300000000003</v>
      </c>
      <c r="K55" s="10"/>
      <c r="L55" s="10" t="s">
        <v>16</v>
      </c>
      <c r="N55" s="84">
        <f t="shared" si="1"/>
        <v>0</v>
      </c>
    </row>
    <row r="56" spans="1:14" ht="12">
      <c r="A56" s="27" t="s">
        <v>26</v>
      </c>
      <c r="B56" s="28" t="s">
        <v>48</v>
      </c>
      <c r="C56" s="29">
        <v>100000</v>
      </c>
      <c r="D56" s="11">
        <v>99202.54</v>
      </c>
      <c r="E56" s="30">
        <v>42238</v>
      </c>
      <c r="F56" s="166"/>
      <c r="G56" s="31">
        <v>1</v>
      </c>
      <c r="H56" s="11">
        <v>99202.54</v>
      </c>
      <c r="I56" s="24">
        <f t="shared" si="2"/>
        <v>0</v>
      </c>
      <c r="J56" s="11">
        <f t="shared" si="0"/>
        <v>797.4600000000064</v>
      </c>
      <c r="K56" s="10"/>
      <c r="L56" s="10" t="s">
        <v>16</v>
      </c>
      <c r="N56" s="84">
        <f t="shared" si="1"/>
        <v>0</v>
      </c>
    </row>
    <row r="57" spans="1:14" ht="12">
      <c r="A57" s="27" t="s">
        <v>14</v>
      </c>
      <c r="B57" s="28" t="s">
        <v>48</v>
      </c>
      <c r="C57" s="29">
        <v>160000</v>
      </c>
      <c r="D57" s="11">
        <v>159438.3</v>
      </c>
      <c r="E57" s="30">
        <v>42238</v>
      </c>
      <c r="F57" s="166"/>
      <c r="G57" s="31">
        <v>1</v>
      </c>
      <c r="H57" s="11">
        <v>159438.3</v>
      </c>
      <c r="I57" s="24">
        <f t="shared" si="2"/>
        <v>0</v>
      </c>
      <c r="J57" s="11">
        <f t="shared" si="0"/>
        <v>561.7000000000116</v>
      </c>
      <c r="K57" s="10"/>
      <c r="L57" s="10" t="s">
        <v>16</v>
      </c>
      <c r="N57" s="84">
        <f t="shared" si="1"/>
        <v>0</v>
      </c>
    </row>
    <row r="58" spans="1:14" ht="12">
      <c r="A58" s="27" t="s">
        <v>14</v>
      </c>
      <c r="B58" s="28" t="s">
        <v>49</v>
      </c>
      <c r="C58" s="29">
        <v>120000</v>
      </c>
      <c r="D58" s="11">
        <v>119353.7</v>
      </c>
      <c r="E58" s="30">
        <v>42238</v>
      </c>
      <c r="F58" s="166"/>
      <c r="G58" s="31">
        <v>0.7916</v>
      </c>
      <c r="H58" s="11">
        <f>15840+78640.7</f>
        <v>94480.7</v>
      </c>
      <c r="I58" s="24">
        <f t="shared" si="2"/>
        <v>24873</v>
      </c>
      <c r="J58" s="11">
        <f t="shared" si="0"/>
        <v>25519.300000000003</v>
      </c>
      <c r="K58" s="10"/>
      <c r="L58" s="10" t="s">
        <v>79</v>
      </c>
      <c r="N58" s="84">
        <f t="shared" si="1"/>
        <v>24873</v>
      </c>
    </row>
    <row r="59" spans="1:14" ht="12">
      <c r="A59" s="27" t="s">
        <v>26</v>
      </c>
      <c r="B59" s="28" t="s">
        <v>38</v>
      </c>
      <c r="C59" s="29">
        <v>130000</v>
      </c>
      <c r="D59" s="11">
        <v>127120</v>
      </c>
      <c r="E59" s="30">
        <v>42238</v>
      </c>
      <c r="F59" s="166"/>
      <c r="G59" s="31">
        <v>1</v>
      </c>
      <c r="H59" s="11">
        <f>95500+31620</f>
        <v>127120</v>
      </c>
      <c r="I59" s="24">
        <f t="shared" si="2"/>
        <v>0</v>
      </c>
      <c r="J59" s="11">
        <f t="shared" si="0"/>
        <v>2880</v>
      </c>
      <c r="K59" s="10"/>
      <c r="L59" s="10" t="s">
        <v>16</v>
      </c>
      <c r="N59" s="84">
        <f t="shared" si="1"/>
        <v>0</v>
      </c>
    </row>
    <row r="60" spans="1:14" s="26" customFormat="1" ht="24">
      <c r="A60" s="52" t="s">
        <v>64</v>
      </c>
      <c r="B60" s="41" t="s">
        <v>11</v>
      </c>
      <c r="C60" s="42">
        <v>100000</v>
      </c>
      <c r="D60" s="25">
        <v>98512</v>
      </c>
      <c r="E60" s="30">
        <v>42238</v>
      </c>
      <c r="F60" s="166"/>
      <c r="G60" s="43">
        <v>1</v>
      </c>
      <c r="H60" s="25">
        <f>93760+4752</f>
        <v>98512</v>
      </c>
      <c r="I60" s="24">
        <f t="shared" si="2"/>
        <v>0</v>
      </c>
      <c r="J60" s="11">
        <f t="shared" si="0"/>
        <v>1488</v>
      </c>
      <c r="K60" s="6"/>
      <c r="L60" s="6" t="s">
        <v>16</v>
      </c>
      <c r="N60" s="84">
        <f t="shared" si="1"/>
        <v>0</v>
      </c>
    </row>
    <row r="61" spans="1:14" s="56" customFormat="1" ht="24">
      <c r="A61" s="39" t="s">
        <v>50</v>
      </c>
      <c r="B61" s="41" t="s">
        <v>11</v>
      </c>
      <c r="C61" s="42">
        <v>100000</v>
      </c>
      <c r="D61" s="53">
        <v>99375.8</v>
      </c>
      <c r="E61" s="30">
        <v>42238</v>
      </c>
      <c r="F61" s="166"/>
      <c r="G61" s="43">
        <v>1</v>
      </c>
      <c r="H61" s="53">
        <f>52460.8+46915</f>
        <v>99375.8</v>
      </c>
      <c r="I61" s="54">
        <f t="shared" si="2"/>
        <v>0</v>
      </c>
      <c r="J61" s="11">
        <f t="shared" si="0"/>
        <v>624.1999999999971</v>
      </c>
      <c r="K61" s="55"/>
      <c r="L61" s="55" t="s">
        <v>16</v>
      </c>
      <c r="N61" s="84">
        <f t="shared" si="1"/>
        <v>0</v>
      </c>
    </row>
    <row r="62" spans="1:14" ht="12">
      <c r="A62" s="27" t="s">
        <v>26</v>
      </c>
      <c r="B62" s="28" t="s">
        <v>39</v>
      </c>
      <c r="C62" s="29">
        <v>120000</v>
      </c>
      <c r="D62" s="11">
        <v>119428</v>
      </c>
      <c r="E62" s="30">
        <v>42238</v>
      </c>
      <c r="F62" s="166"/>
      <c r="G62" s="31">
        <v>1</v>
      </c>
      <c r="H62" s="11">
        <v>119428</v>
      </c>
      <c r="I62" s="24">
        <f t="shared" si="2"/>
        <v>0</v>
      </c>
      <c r="J62" s="11">
        <f t="shared" si="0"/>
        <v>572</v>
      </c>
      <c r="K62" s="10"/>
      <c r="L62" s="10" t="s">
        <v>16</v>
      </c>
      <c r="N62" s="84">
        <f t="shared" si="1"/>
        <v>0</v>
      </c>
    </row>
    <row r="63" spans="1:14" ht="12">
      <c r="A63" s="27" t="s">
        <v>51</v>
      </c>
      <c r="B63" s="28" t="s">
        <v>11</v>
      </c>
      <c r="C63" s="29">
        <v>130000</v>
      </c>
      <c r="D63" s="11">
        <v>129020</v>
      </c>
      <c r="E63" s="30">
        <v>42238</v>
      </c>
      <c r="F63" s="167"/>
      <c r="G63" s="31">
        <v>1</v>
      </c>
      <c r="H63" s="11">
        <v>129020</v>
      </c>
      <c r="I63" s="24">
        <f t="shared" si="2"/>
        <v>0</v>
      </c>
      <c r="J63" s="11">
        <f t="shared" si="0"/>
        <v>980</v>
      </c>
      <c r="K63" s="10"/>
      <c r="L63" s="10" t="s">
        <v>16</v>
      </c>
      <c r="N63" s="84">
        <f t="shared" si="1"/>
        <v>0</v>
      </c>
    </row>
    <row r="64" spans="1:14" ht="12">
      <c r="A64" s="32" t="s">
        <v>21</v>
      </c>
      <c r="B64" s="28"/>
      <c r="C64" s="33">
        <f>SUM(C53:C63)</f>
        <v>1480000</v>
      </c>
      <c r="D64" s="33">
        <f>SUM(D53:D63)</f>
        <v>1460534.7</v>
      </c>
      <c r="E64" s="51"/>
      <c r="F64" s="35"/>
      <c r="G64" s="36"/>
      <c r="H64" s="33">
        <f>SUM(H53:H63)</f>
        <v>1435656.7</v>
      </c>
      <c r="I64" s="24"/>
      <c r="J64" s="33">
        <f t="shared" si="0"/>
        <v>44343.30000000005</v>
      </c>
      <c r="K64" s="10"/>
      <c r="L64" s="10"/>
      <c r="N64" s="84"/>
    </row>
    <row r="65" spans="1:14" ht="12">
      <c r="A65" s="168"/>
      <c r="B65" s="168"/>
      <c r="C65" s="168"/>
      <c r="D65" s="168"/>
      <c r="E65" s="168"/>
      <c r="F65" s="168"/>
      <c r="G65" s="168"/>
      <c r="H65" s="168"/>
      <c r="I65" s="24"/>
      <c r="J65" s="11">
        <f t="shared" si="0"/>
        <v>0</v>
      </c>
      <c r="K65" s="10"/>
      <c r="L65" s="10"/>
      <c r="N65" s="84"/>
    </row>
    <row r="66" spans="1:14" s="56" customFormat="1" ht="24">
      <c r="A66" s="39" t="s">
        <v>52</v>
      </c>
      <c r="B66" s="41" t="s">
        <v>11</v>
      </c>
      <c r="C66" s="42">
        <f>8587771.6</f>
        <v>8587771.6</v>
      </c>
      <c r="D66" s="53">
        <v>8587455.51</v>
      </c>
      <c r="E66" s="57">
        <v>42146</v>
      </c>
      <c r="F66" s="30">
        <v>42330</v>
      </c>
      <c r="G66" s="58">
        <v>1</v>
      </c>
      <c r="H66" s="53">
        <v>8587455.51</v>
      </c>
      <c r="I66" s="54"/>
      <c r="J66" s="11">
        <f t="shared" si="0"/>
        <v>316.089999999851</v>
      </c>
      <c r="K66" s="55"/>
      <c r="L66" s="55" t="s">
        <v>16</v>
      </c>
      <c r="N66" s="84">
        <f t="shared" si="1"/>
        <v>0</v>
      </c>
    </row>
    <row r="67" spans="1:14" ht="24">
      <c r="A67" s="39" t="s">
        <v>53</v>
      </c>
      <c r="B67" s="41" t="s">
        <v>43</v>
      </c>
      <c r="C67" s="42">
        <v>17582986.79</v>
      </c>
      <c r="D67" s="53">
        <v>17582637.17</v>
      </c>
      <c r="E67" s="57">
        <v>42146</v>
      </c>
      <c r="F67" s="30">
        <v>42330</v>
      </c>
      <c r="G67" s="58">
        <v>1</v>
      </c>
      <c r="H67" s="53">
        <v>17582637.17</v>
      </c>
      <c r="I67" s="24"/>
      <c r="J67" s="11">
        <f t="shared" si="0"/>
        <v>349.6199999973178</v>
      </c>
      <c r="K67" s="10"/>
      <c r="L67" s="10" t="s">
        <v>16</v>
      </c>
      <c r="N67" s="84">
        <f t="shared" si="1"/>
        <v>0</v>
      </c>
    </row>
    <row r="68" spans="1:14" ht="24">
      <c r="A68" s="39" t="s">
        <v>54</v>
      </c>
      <c r="B68" s="41" t="s">
        <v>27</v>
      </c>
      <c r="C68" s="42">
        <v>4615129.55</v>
      </c>
      <c r="D68" s="53">
        <v>4607254.61</v>
      </c>
      <c r="E68" s="57">
        <v>42146</v>
      </c>
      <c r="F68" s="30">
        <v>42330</v>
      </c>
      <c r="G68" s="58">
        <v>1</v>
      </c>
      <c r="H68" s="53">
        <v>4607254.61</v>
      </c>
      <c r="I68" s="24"/>
      <c r="J68" s="11">
        <f t="shared" si="0"/>
        <v>7874.9399999994785</v>
      </c>
      <c r="K68" s="10"/>
      <c r="L68" s="10" t="s">
        <v>16</v>
      </c>
      <c r="N68" s="84">
        <f t="shared" si="1"/>
        <v>0</v>
      </c>
    </row>
    <row r="69" spans="1:14" ht="24">
      <c r="A69" s="39" t="s">
        <v>55</v>
      </c>
      <c r="B69" s="41" t="s">
        <v>11</v>
      </c>
      <c r="C69" s="42">
        <f>7229996.89+4132000</f>
        <v>11361996.89</v>
      </c>
      <c r="D69" s="53">
        <f>10319968.91+1031996.89</f>
        <v>11351965.8</v>
      </c>
      <c r="E69" s="57">
        <v>42240</v>
      </c>
      <c r="F69" s="30">
        <v>42424</v>
      </c>
      <c r="G69" s="58">
        <v>1</v>
      </c>
      <c r="H69" s="53">
        <f>6197999.99+4132000.01+658890.45</f>
        <v>10988890.45</v>
      </c>
      <c r="I69" s="24"/>
      <c r="J69" s="11">
        <f t="shared" si="0"/>
        <v>373106.44000000134</v>
      </c>
      <c r="K69" s="10"/>
      <c r="L69" s="10" t="s">
        <v>16</v>
      </c>
      <c r="N69" s="84">
        <f t="shared" si="1"/>
        <v>363075.3500000015</v>
      </c>
    </row>
    <row r="70" spans="1:14" ht="12">
      <c r="A70" s="32" t="s">
        <v>21</v>
      </c>
      <c r="B70" s="28"/>
      <c r="C70" s="33">
        <f>SUM(C66:C69)</f>
        <v>42147884.83</v>
      </c>
      <c r="D70" s="33">
        <f>SUM(D66:D69)</f>
        <v>42129313.09</v>
      </c>
      <c r="E70" s="51"/>
      <c r="F70" s="59"/>
      <c r="G70" s="60"/>
      <c r="H70" s="33">
        <f>SUM(H66:H69)</f>
        <v>41766237.739999995</v>
      </c>
      <c r="I70" s="24"/>
      <c r="J70" s="33">
        <f t="shared" si="0"/>
        <v>381647.0900000036</v>
      </c>
      <c r="K70" s="10"/>
      <c r="L70" s="10"/>
      <c r="N70" s="84"/>
    </row>
    <row r="71" spans="1:14" ht="12">
      <c r="A71" s="61" t="s">
        <v>56</v>
      </c>
      <c r="B71" s="28"/>
      <c r="C71" s="33">
        <f>C23+C30+C37+C43+C51+C64+C70</f>
        <v>48962310.1</v>
      </c>
      <c r="D71" s="33">
        <f>D23+D30+D37+D43+D51+D64+D70</f>
        <v>48908720.5</v>
      </c>
      <c r="E71" s="51"/>
      <c r="F71" s="59"/>
      <c r="G71" s="60"/>
      <c r="H71" s="33">
        <f>H23+H30+H37+H43+H51+H64+H70</f>
        <v>48162421.45999999</v>
      </c>
      <c r="I71" s="24"/>
      <c r="J71" s="33">
        <f t="shared" si="0"/>
        <v>799888.640000008</v>
      </c>
      <c r="K71" s="10"/>
      <c r="L71" s="10"/>
      <c r="N71" s="84"/>
    </row>
    <row r="72" spans="1:14" s="70" customFormat="1" ht="12">
      <c r="A72" s="62"/>
      <c r="B72" s="63"/>
      <c r="C72" s="64"/>
      <c r="D72" s="65"/>
      <c r="E72" s="66"/>
      <c r="F72" s="67"/>
      <c r="G72" s="68"/>
      <c r="H72" s="65"/>
      <c r="I72" s="69"/>
      <c r="J72" s="11">
        <f t="shared" si="0"/>
        <v>0</v>
      </c>
      <c r="K72" s="10"/>
      <c r="L72" s="10"/>
      <c r="N72" s="84"/>
    </row>
    <row r="73" spans="1:14" ht="12">
      <c r="A73" s="27" t="s">
        <v>57</v>
      </c>
      <c r="B73" s="28" t="s">
        <v>11</v>
      </c>
      <c r="C73" s="29">
        <v>1585444.14</v>
      </c>
      <c r="D73" s="11">
        <v>1556523.12</v>
      </c>
      <c r="E73" s="12">
        <v>41995</v>
      </c>
      <c r="F73" s="71"/>
      <c r="G73" s="31">
        <v>1</v>
      </c>
      <c r="H73" s="11">
        <v>1556523.12</v>
      </c>
      <c r="I73" s="24">
        <f>D73-H73</f>
        <v>0</v>
      </c>
      <c r="J73" s="11">
        <f t="shared" si="0"/>
        <v>28921.019999999786</v>
      </c>
      <c r="K73" s="10"/>
      <c r="L73" s="10" t="s">
        <v>16</v>
      </c>
      <c r="N73" s="84">
        <f t="shared" si="1"/>
        <v>0</v>
      </c>
    </row>
    <row r="74" spans="1:14" ht="12">
      <c r="A74" s="27" t="s">
        <v>58</v>
      </c>
      <c r="B74" s="28" t="s">
        <v>27</v>
      </c>
      <c r="C74" s="29">
        <v>190000</v>
      </c>
      <c r="D74" s="11">
        <v>190000</v>
      </c>
      <c r="E74" s="12"/>
      <c r="F74" s="10"/>
      <c r="G74" s="31">
        <v>1</v>
      </c>
      <c r="H74" s="11">
        <v>190000</v>
      </c>
      <c r="I74" s="24">
        <f>D74-H74</f>
        <v>0</v>
      </c>
      <c r="J74" s="11">
        <f t="shared" si="0"/>
        <v>0</v>
      </c>
      <c r="K74" s="10"/>
      <c r="L74" s="10" t="s">
        <v>16</v>
      </c>
      <c r="N74" s="84">
        <f t="shared" si="1"/>
        <v>0</v>
      </c>
    </row>
    <row r="75" spans="1:14" ht="12">
      <c r="A75" s="72" t="s">
        <v>58</v>
      </c>
      <c r="B75" s="28" t="s">
        <v>36</v>
      </c>
      <c r="C75" s="29">
        <v>237500</v>
      </c>
      <c r="D75" s="11">
        <v>237500</v>
      </c>
      <c r="E75" s="12"/>
      <c r="F75" s="10"/>
      <c r="G75" s="31">
        <v>1</v>
      </c>
      <c r="H75" s="11">
        <v>237500</v>
      </c>
      <c r="I75" s="24">
        <f>D75-H75</f>
        <v>0</v>
      </c>
      <c r="J75" s="11">
        <f t="shared" si="0"/>
        <v>0</v>
      </c>
      <c r="K75" s="10"/>
      <c r="L75" s="10" t="s">
        <v>16</v>
      </c>
      <c r="N75" s="84">
        <f t="shared" si="1"/>
        <v>0</v>
      </c>
    </row>
    <row r="76" spans="1:14" s="26" customFormat="1" ht="24">
      <c r="A76" s="72" t="s">
        <v>59</v>
      </c>
      <c r="B76" s="41" t="s">
        <v>60</v>
      </c>
      <c r="C76" s="42">
        <v>829659.67</v>
      </c>
      <c r="D76" s="25">
        <v>814179.6</v>
      </c>
      <c r="E76" s="57">
        <v>41997</v>
      </c>
      <c r="F76" s="6"/>
      <c r="G76" s="43">
        <v>1</v>
      </c>
      <c r="H76" s="25">
        <v>814179.6</v>
      </c>
      <c r="I76" s="24">
        <f>D76-H76</f>
        <v>0</v>
      </c>
      <c r="J76" s="11">
        <f t="shared" si="0"/>
        <v>15480.070000000065</v>
      </c>
      <c r="K76" s="6"/>
      <c r="L76" s="6" t="s">
        <v>16</v>
      </c>
      <c r="N76" s="84">
        <f t="shared" si="1"/>
        <v>0</v>
      </c>
    </row>
    <row r="77" spans="1:14" s="26" customFormat="1" ht="24">
      <c r="A77" s="39" t="s">
        <v>61</v>
      </c>
      <c r="B77" s="41" t="s">
        <v>62</v>
      </c>
      <c r="C77" s="42">
        <f>6539896.19+328709.04</f>
        <v>6868605.23</v>
      </c>
      <c r="D77" s="25">
        <f>6499277.73+328709.04</f>
        <v>6827986.7700000005</v>
      </c>
      <c r="E77" s="57">
        <v>42123</v>
      </c>
      <c r="F77" s="73">
        <v>42332</v>
      </c>
      <c r="G77" s="43">
        <v>1</v>
      </c>
      <c r="H77" s="25">
        <f>6215321.16+54678.84+557986.77</f>
        <v>6827986.77</v>
      </c>
      <c r="I77" s="24">
        <f>D77-H77</f>
        <v>0</v>
      </c>
      <c r="J77" s="11">
        <f t="shared" si="0"/>
        <v>40618.460000000894</v>
      </c>
      <c r="K77" s="6"/>
      <c r="L77" s="6" t="s">
        <v>16</v>
      </c>
      <c r="N77" s="84">
        <f t="shared" si="1"/>
        <v>0</v>
      </c>
    </row>
    <row r="78" spans="1:14" ht="12">
      <c r="A78" s="10" t="s">
        <v>65</v>
      </c>
      <c r="B78" s="10"/>
      <c r="C78" s="74">
        <f>SUM(C73:C77)</f>
        <v>9711209.040000001</v>
      </c>
      <c r="D78" s="74">
        <f>SUM(D73:D77)</f>
        <v>9626189.49</v>
      </c>
      <c r="E78" s="59"/>
      <c r="F78" s="35"/>
      <c r="G78" s="75"/>
      <c r="H78" s="74">
        <f>SUM(H73:H77)</f>
        <v>9626189.49</v>
      </c>
      <c r="J78" s="33">
        <f t="shared" si="0"/>
        <v>85019.55000000075</v>
      </c>
      <c r="K78" s="10"/>
      <c r="L78" s="10"/>
      <c r="N78" s="84"/>
    </row>
    <row r="82" spans="1:8" ht="12">
      <c r="A82" s="80" t="s">
        <v>7</v>
      </c>
      <c r="C82" s="76"/>
      <c r="H82" s="2" t="s">
        <v>8</v>
      </c>
    </row>
    <row r="85" spans="1:11" s="5" customFormat="1" ht="15" customHeight="1">
      <c r="A85" s="79" t="s">
        <v>81</v>
      </c>
      <c r="B85" s="81"/>
      <c r="C85" s="77"/>
      <c r="G85" s="78"/>
      <c r="J85" s="159" t="s">
        <v>63</v>
      </c>
      <c r="K85" s="159"/>
    </row>
    <row r="86" spans="1:11" ht="12">
      <c r="A86" s="83" t="s">
        <v>9</v>
      </c>
      <c r="B86" s="82"/>
      <c r="E86" s="1"/>
      <c r="H86" s="1"/>
      <c r="J86" s="160" t="s">
        <v>10</v>
      </c>
      <c r="K86" s="160"/>
    </row>
  </sheetData>
  <sheetProtection/>
  <mergeCells count="19">
    <mergeCell ref="K8:K9"/>
    <mergeCell ref="L8:L9"/>
    <mergeCell ref="A16:L16"/>
    <mergeCell ref="F32:F36"/>
    <mergeCell ref="A8:A9"/>
    <mergeCell ref="B8:B9"/>
    <mergeCell ref="D8:D9"/>
    <mergeCell ref="E8:E9"/>
    <mergeCell ref="G8:H8"/>
    <mergeCell ref="J85:K85"/>
    <mergeCell ref="J86:K86"/>
    <mergeCell ref="F8:F9"/>
    <mergeCell ref="F18:F22"/>
    <mergeCell ref="F25:F29"/>
    <mergeCell ref="F39:F42"/>
    <mergeCell ref="F45:F50"/>
    <mergeCell ref="F53:F63"/>
    <mergeCell ref="A65:H65"/>
    <mergeCell ref="C8:C9"/>
  </mergeCells>
  <printOptions/>
  <pageMargins left="0.2" right="0.2" top="1" bottom="0.5" header="0.3" footer="0.3"/>
  <pageSetup horizontalDpi="180" verticalDpi="180" orientation="landscape" paperSize="5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93"/>
  <sheetViews>
    <sheetView zoomScalePageLayoutView="0" workbookViewId="0" topLeftCell="A66">
      <selection activeCell="D53" sqref="D53"/>
    </sheetView>
  </sheetViews>
  <sheetFormatPr defaultColWidth="9.140625" defaultRowHeight="15"/>
  <cols>
    <col min="1" max="1" width="30.28125" style="1" customWidth="1"/>
    <col min="2" max="2" width="27.140625" style="1" customWidth="1"/>
    <col min="3" max="3" width="16.140625" style="2" customWidth="1"/>
    <col min="4" max="4" width="13.8515625" style="1" customWidth="1"/>
    <col min="5" max="5" width="10.7109375" style="88" customWidth="1"/>
    <col min="6" max="6" width="10.8515625" style="1" customWidth="1"/>
    <col min="7" max="7" width="11.140625" style="4" customWidth="1"/>
    <col min="8" max="8" width="13.28125" style="2" customWidth="1"/>
    <col min="9" max="9" width="12.140625" style="1" hidden="1" customWidth="1"/>
    <col min="10" max="10" width="15.140625" style="1" customWidth="1"/>
    <col min="11" max="11" width="6.57421875" style="1" customWidth="1"/>
    <col min="12" max="12" width="13.140625" style="1" customWidth="1"/>
    <col min="13" max="13" width="9.140625" style="1" customWidth="1"/>
    <col min="14" max="14" width="11.421875" style="1" customWidth="1"/>
    <col min="15" max="16384" width="9.140625" style="1" customWidth="1"/>
  </cols>
  <sheetData>
    <row r="1" ht="12">
      <c r="A1" s="1" t="s">
        <v>66</v>
      </c>
    </row>
    <row r="3" ht="12">
      <c r="A3" s="5" t="s">
        <v>67</v>
      </c>
    </row>
    <row r="4" ht="12">
      <c r="A4" s="5" t="s">
        <v>82</v>
      </c>
    </row>
    <row r="5" ht="12">
      <c r="A5" s="5"/>
    </row>
    <row r="6" ht="12">
      <c r="A6" s="5" t="s">
        <v>68</v>
      </c>
    </row>
    <row r="8" spans="1:12" ht="23.25" customHeight="1">
      <c r="A8" s="171" t="s">
        <v>69</v>
      </c>
      <c r="B8" s="171" t="s">
        <v>0</v>
      </c>
      <c r="C8" s="169" t="s">
        <v>70</v>
      </c>
      <c r="D8" s="162" t="s">
        <v>71</v>
      </c>
      <c r="E8" s="171" t="s">
        <v>1</v>
      </c>
      <c r="F8" s="161" t="s">
        <v>2</v>
      </c>
      <c r="G8" s="171" t="s">
        <v>3</v>
      </c>
      <c r="H8" s="171"/>
      <c r="J8" s="6"/>
      <c r="K8" s="161" t="s">
        <v>73</v>
      </c>
      <c r="L8" s="171" t="s">
        <v>6</v>
      </c>
    </row>
    <row r="9" spans="1:12" ht="57.75" customHeight="1">
      <c r="A9" s="172"/>
      <c r="B9" s="172"/>
      <c r="C9" s="170"/>
      <c r="D9" s="176"/>
      <c r="E9" s="172"/>
      <c r="F9" s="162"/>
      <c r="G9" s="7" t="s">
        <v>4</v>
      </c>
      <c r="H9" s="90" t="s">
        <v>5</v>
      </c>
      <c r="J9" s="86" t="s">
        <v>72</v>
      </c>
      <c r="K9" s="162"/>
      <c r="L9" s="172"/>
    </row>
    <row r="10" spans="1:12" ht="12">
      <c r="A10" s="10" t="s">
        <v>74</v>
      </c>
      <c r="B10" s="10" t="s">
        <v>60</v>
      </c>
      <c r="C10" s="11">
        <v>1200000</v>
      </c>
      <c r="D10" s="11"/>
      <c r="E10" s="12">
        <v>41229</v>
      </c>
      <c r="F10" s="13">
        <v>41455</v>
      </c>
      <c r="G10" s="14">
        <v>0.67</v>
      </c>
      <c r="H10" s="11">
        <v>753389.48</v>
      </c>
      <c r="I10" s="10"/>
      <c r="J10" s="11">
        <v>446610.52</v>
      </c>
      <c r="K10" s="10"/>
      <c r="L10" s="10" t="s">
        <v>30</v>
      </c>
    </row>
    <row r="11" spans="1:12" ht="12">
      <c r="A11" s="10" t="s">
        <v>75</v>
      </c>
      <c r="B11" s="10"/>
      <c r="C11" s="11"/>
      <c r="D11" s="11"/>
      <c r="E11" s="12"/>
      <c r="F11" s="13"/>
      <c r="G11" s="14"/>
      <c r="H11" s="11"/>
      <c r="I11" s="10"/>
      <c r="J11" s="11"/>
      <c r="K11" s="10"/>
      <c r="L11" s="10"/>
    </row>
    <row r="12" spans="1:12" ht="12">
      <c r="A12" s="10" t="s">
        <v>76</v>
      </c>
      <c r="B12" s="10"/>
      <c r="C12" s="11"/>
      <c r="D12" s="11"/>
      <c r="E12" s="15"/>
      <c r="F12" s="16"/>
      <c r="G12" s="14"/>
      <c r="H12" s="11"/>
      <c r="I12" s="10"/>
      <c r="J12" s="11"/>
      <c r="K12" s="10"/>
      <c r="L12" s="10"/>
    </row>
    <row r="13" spans="1:12" ht="12">
      <c r="A13" s="10" t="s">
        <v>77</v>
      </c>
      <c r="B13" s="10" t="s">
        <v>78</v>
      </c>
      <c r="C13" s="11">
        <v>250000</v>
      </c>
      <c r="D13" s="11"/>
      <c r="E13" s="15">
        <v>40976</v>
      </c>
      <c r="F13" s="16">
        <v>41105</v>
      </c>
      <c r="G13" s="14">
        <v>1</v>
      </c>
      <c r="H13" s="11">
        <v>228323.71</v>
      </c>
      <c r="I13" s="10"/>
      <c r="J13" s="11">
        <v>21676.29</v>
      </c>
      <c r="K13" s="10"/>
      <c r="L13" s="10" t="s">
        <v>16</v>
      </c>
    </row>
    <row r="14" spans="1:12" ht="12">
      <c r="A14" s="10"/>
      <c r="B14" s="10"/>
      <c r="C14" s="11"/>
      <c r="D14" s="11"/>
      <c r="E14" s="15"/>
      <c r="F14" s="16"/>
      <c r="G14" s="14"/>
      <c r="H14" s="11"/>
      <c r="I14" s="10"/>
      <c r="J14" s="11"/>
      <c r="K14" s="10"/>
      <c r="L14" s="10"/>
    </row>
    <row r="15" spans="1:12" ht="12">
      <c r="A15" s="10"/>
      <c r="B15" s="10"/>
      <c r="C15" s="11"/>
      <c r="D15" s="11"/>
      <c r="E15" s="15"/>
      <c r="F15" s="16"/>
      <c r="G15" s="14"/>
      <c r="H15" s="11"/>
      <c r="I15" s="10"/>
      <c r="J15" s="11"/>
      <c r="K15" s="10"/>
      <c r="L15" s="10"/>
    </row>
    <row r="16" spans="1:12" ht="18.75" customHeight="1">
      <c r="A16" s="173" t="s">
        <v>12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5"/>
    </row>
    <row r="17" spans="1:12" s="26" customFormat="1" ht="12">
      <c r="A17" s="17" t="s">
        <v>13</v>
      </c>
      <c r="B17" s="18"/>
      <c r="C17" s="19"/>
      <c r="D17" s="20"/>
      <c r="E17" s="89"/>
      <c r="F17" s="22"/>
      <c r="G17" s="23"/>
      <c r="H17" s="20"/>
      <c r="I17" s="24">
        <f>D17-H17</f>
        <v>0</v>
      </c>
      <c r="J17" s="25"/>
      <c r="K17" s="6"/>
      <c r="L17" s="6"/>
    </row>
    <row r="18" spans="1:14" ht="12">
      <c r="A18" s="27" t="s">
        <v>14</v>
      </c>
      <c r="B18" s="28" t="s">
        <v>15</v>
      </c>
      <c r="C18" s="29">
        <v>70000</v>
      </c>
      <c r="D18" s="11">
        <v>68498.76</v>
      </c>
      <c r="E18" s="30">
        <v>42134</v>
      </c>
      <c r="F18" s="163">
        <v>42287</v>
      </c>
      <c r="G18" s="31">
        <v>1</v>
      </c>
      <c r="H18" s="11">
        <v>51514.3</v>
      </c>
      <c r="I18" s="24">
        <f>D18-H18</f>
        <v>16984.459999999992</v>
      </c>
      <c r="J18" s="11">
        <f>C18-H18</f>
        <v>18485.699999999997</v>
      </c>
      <c r="K18" s="10"/>
      <c r="L18" s="10" t="s">
        <v>16</v>
      </c>
      <c r="N18" s="84">
        <f>D18-H18</f>
        <v>16984.459999999992</v>
      </c>
    </row>
    <row r="19" spans="1:14" ht="12">
      <c r="A19" s="27" t="s">
        <v>14</v>
      </c>
      <c r="B19" s="28" t="s">
        <v>17</v>
      </c>
      <c r="C19" s="29">
        <v>119999.99</v>
      </c>
      <c r="D19" s="11">
        <v>118499.98</v>
      </c>
      <c r="E19" s="30">
        <v>42134</v>
      </c>
      <c r="F19" s="164"/>
      <c r="G19" s="31">
        <v>1</v>
      </c>
      <c r="H19" s="11">
        <v>118499.98</v>
      </c>
      <c r="I19" s="24"/>
      <c r="J19" s="11">
        <f aca="true" t="shared" si="0" ref="J19:J82">C19-H19</f>
        <v>1500.0100000000093</v>
      </c>
      <c r="K19" s="10"/>
      <c r="L19" s="10" t="s">
        <v>16</v>
      </c>
      <c r="N19" s="84">
        <f aca="true" t="shared" si="1" ref="N19:N80">D19-H19</f>
        <v>0</v>
      </c>
    </row>
    <row r="20" spans="1:14" ht="12">
      <c r="A20" s="27" t="s">
        <v>14</v>
      </c>
      <c r="B20" s="28" t="s">
        <v>18</v>
      </c>
      <c r="C20" s="29">
        <v>240000</v>
      </c>
      <c r="D20" s="11">
        <v>237999.96</v>
      </c>
      <c r="E20" s="30">
        <v>42134</v>
      </c>
      <c r="F20" s="164"/>
      <c r="G20" s="31">
        <v>1</v>
      </c>
      <c r="H20" s="11">
        <v>237999.95</v>
      </c>
      <c r="I20" s="24"/>
      <c r="J20" s="11">
        <f t="shared" si="0"/>
        <v>2000.0499999999884</v>
      </c>
      <c r="K20" s="10"/>
      <c r="L20" s="10" t="s">
        <v>16</v>
      </c>
      <c r="N20" s="84">
        <f t="shared" si="1"/>
        <v>0.009999999980209395</v>
      </c>
    </row>
    <row r="21" spans="1:14" ht="12">
      <c r="A21" s="27" t="s">
        <v>14</v>
      </c>
      <c r="B21" s="28" t="s">
        <v>19</v>
      </c>
      <c r="C21" s="29">
        <v>260000</v>
      </c>
      <c r="D21" s="11">
        <v>257999</v>
      </c>
      <c r="E21" s="30">
        <v>42134</v>
      </c>
      <c r="F21" s="164"/>
      <c r="G21" s="31">
        <v>1</v>
      </c>
      <c r="H21" s="11">
        <v>227279.93</v>
      </c>
      <c r="I21" s="24"/>
      <c r="J21" s="11">
        <f t="shared" si="0"/>
        <v>32720.070000000007</v>
      </c>
      <c r="K21" s="10"/>
      <c r="L21" s="10" t="s">
        <v>16</v>
      </c>
      <c r="N21" s="84">
        <f t="shared" si="1"/>
        <v>30719.070000000007</v>
      </c>
    </row>
    <row r="22" spans="1:14" ht="12">
      <c r="A22" s="27" t="s">
        <v>14</v>
      </c>
      <c r="B22" s="28" t="s">
        <v>20</v>
      </c>
      <c r="C22" s="29">
        <v>240000</v>
      </c>
      <c r="D22" s="11">
        <v>237999.82</v>
      </c>
      <c r="E22" s="30">
        <v>42134</v>
      </c>
      <c r="F22" s="165"/>
      <c r="G22" s="31">
        <v>1</v>
      </c>
      <c r="H22" s="11">
        <v>206413.05</v>
      </c>
      <c r="I22" s="24"/>
      <c r="J22" s="11">
        <f t="shared" si="0"/>
        <v>33586.95000000001</v>
      </c>
      <c r="K22" s="10"/>
      <c r="L22" s="10" t="s">
        <v>16</v>
      </c>
      <c r="N22" s="84">
        <f t="shared" si="1"/>
        <v>31586.77000000002</v>
      </c>
    </row>
    <row r="23" spans="1:14" ht="12">
      <c r="A23" s="32" t="s">
        <v>21</v>
      </c>
      <c r="B23" s="28"/>
      <c r="C23" s="33">
        <f>SUM(C18:C22)</f>
        <v>929999.99</v>
      </c>
      <c r="D23" s="33">
        <f>SUM(D18:D22)</f>
        <v>920997.52</v>
      </c>
      <c r="E23" s="34"/>
      <c r="F23" s="35"/>
      <c r="G23" s="36"/>
      <c r="H23" s="33">
        <f>SUM(H18:H22)</f>
        <v>841707.21</v>
      </c>
      <c r="I23" s="24"/>
      <c r="J23" s="33">
        <f t="shared" si="0"/>
        <v>88292.78000000003</v>
      </c>
      <c r="K23" s="10"/>
      <c r="L23" s="10"/>
      <c r="N23" s="84"/>
    </row>
    <row r="24" spans="1:14" ht="12">
      <c r="A24" s="37" t="s">
        <v>22</v>
      </c>
      <c r="B24" s="28"/>
      <c r="C24" s="29"/>
      <c r="D24" s="11"/>
      <c r="E24" s="30"/>
      <c r="F24" s="10"/>
      <c r="G24" s="31"/>
      <c r="H24" s="11"/>
      <c r="I24" s="24"/>
      <c r="J24" s="11"/>
      <c r="K24" s="10"/>
      <c r="L24" s="10"/>
      <c r="N24" s="84"/>
    </row>
    <row r="25" spans="1:14" ht="12">
      <c r="A25" s="27" t="s">
        <v>14</v>
      </c>
      <c r="B25" s="28" t="s">
        <v>23</v>
      </c>
      <c r="C25" s="29">
        <v>240000</v>
      </c>
      <c r="D25" s="11">
        <v>239530</v>
      </c>
      <c r="E25" s="30">
        <v>42134</v>
      </c>
      <c r="F25" s="163">
        <v>42287</v>
      </c>
      <c r="G25" s="31">
        <v>1</v>
      </c>
      <c r="H25" s="11">
        <v>175135.26</v>
      </c>
      <c r="I25" s="24"/>
      <c r="J25" s="11">
        <f t="shared" si="0"/>
        <v>64864.73999999999</v>
      </c>
      <c r="K25" s="10"/>
      <c r="L25" s="10" t="s">
        <v>16</v>
      </c>
      <c r="N25" s="84">
        <f t="shared" si="1"/>
        <v>64394.73999999999</v>
      </c>
    </row>
    <row r="26" spans="1:14" ht="12">
      <c r="A26" s="27" t="s">
        <v>14</v>
      </c>
      <c r="B26" s="28" t="s">
        <v>24</v>
      </c>
      <c r="C26" s="29">
        <v>70000</v>
      </c>
      <c r="D26" s="11">
        <v>69202.48</v>
      </c>
      <c r="E26" s="30">
        <v>42134</v>
      </c>
      <c r="F26" s="164"/>
      <c r="G26" s="31">
        <v>1</v>
      </c>
      <c r="H26" s="11">
        <v>62783.19</v>
      </c>
      <c r="I26" s="24"/>
      <c r="J26" s="11">
        <f t="shared" si="0"/>
        <v>7216.809999999998</v>
      </c>
      <c r="K26" s="10"/>
      <c r="L26" s="10" t="s">
        <v>16</v>
      </c>
      <c r="N26" s="84">
        <f t="shared" si="1"/>
        <v>6419.289999999994</v>
      </c>
    </row>
    <row r="27" spans="1:14" ht="12">
      <c r="A27" s="27" t="s">
        <v>26</v>
      </c>
      <c r="B27" s="28" t="s">
        <v>25</v>
      </c>
      <c r="C27" s="29">
        <v>100000</v>
      </c>
      <c r="D27" s="11">
        <v>99125</v>
      </c>
      <c r="E27" s="30">
        <v>42134</v>
      </c>
      <c r="F27" s="164"/>
      <c r="G27" s="31">
        <v>1</v>
      </c>
      <c r="H27" s="11">
        <v>90424.26</v>
      </c>
      <c r="I27" s="24"/>
      <c r="J27" s="11">
        <f t="shared" si="0"/>
        <v>9575.740000000005</v>
      </c>
      <c r="K27" s="10"/>
      <c r="L27" s="10" t="s">
        <v>16</v>
      </c>
      <c r="N27" s="84">
        <f t="shared" si="1"/>
        <v>8700.740000000005</v>
      </c>
    </row>
    <row r="28" spans="1:14" ht="12">
      <c r="A28" s="27" t="s">
        <v>26</v>
      </c>
      <c r="B28" s="28" t="s">
        <v>17</v>
      </c>
      <c r="C28" s="29">
        <v>120000</v>
      </c>
      <c r="D28" s="11">
        <v>119578.2</v>
      </c>
      <c r="E28" s="30">
        <v>42134</v>
      </c>
      <c r="F28" s="164"/>
      <c r="G28" s="31">
        <v>1</v>
      </c>
      <c r="H28" s="11">
        <v>103217.52</v>
      </c>
      <c r="I28" s="24"/>
      <c r="J28" s="11">
        <f t="shared" si="0"/>
        <v>16782.479999999996</v>
      </c>
      <c r="K28" s="10"/>
      <c r="L28" s="10" t="s">
        <v>16</v>
      </c>
      <c r="N28" s="84">
        <f t="shared" si="1"/>
        <v>16360.679999999993</v>
      </c>
    </row>
    <row r="29" spans="1:14" ht="12">
      <c r="A29" s="27" t="s">
        <v>26</v>
      </c>
      <c r="B29" s="28" t="s">
        <v>27</v>
      </c>
      <c r="C29" s="29">
        <v>240000</v>
      </c>
      <c r="D29" s="11">
        <v>238796.55</v>
      </c>
      <c r="E29" s="30">
        <v>42134</v>
      </c>
      <c r="F29" s="165"/>
      <c r="G29" s="31">
        <v>1</v>
      </c>
      <c r="H29" s="11">
        <v>217936.06</v>
      </c>
      <c r="I29" s="24"/>
      <c r="J29" s="11">
        <f t="shared" si="0"/>
        <v>22063.940000000002</v>
      </c>
      <c r="K29" s="10"/>
      <c r="L29" s="10" t="s">
        <v>16</v>
      </c>
      <c r="N29" s="84">
        <f t="shared" si="1"/>
        <v>20860.48999999999</v>
      </c>
    </row>
    <row r="30" spans="1:14" ht="12">
      <c r="A30" s="32" t="s">
        <v>21</v>
      </c>
      <c r="B30" s="28"/>
      <c r="C30" s="33">
        <f>SUM(C25:C29)</f>
        <v>770000</v>
      </c>
      <c r="D30" s="33">
        <f>SUM(D25:D29)</f>
        <v>766232.23</v>
      </c>
      <c r="E30" s="34"/>
      <c r="F30" s="35"/>
      <c r="G30" s="36"/>
      <c r="H30" s="33">
        <f>SUM(H25:H29)</f>
        <v>649496.29</v>
      </c>
      <c r="I30" s="24"/>
      <c r="J30" s="33">
        <f t="shared" si="0"/>
        <v>120503.70999999996</v>
      </c>
      <c r="K30" s="10"/>
      <c r="L30" s="10"/>
      <c r="N30" s="84"/>
    </row>
    <row r="31" spans="1:14" ht="12">
      <c r="A31" s="37" t="s">
        <v>28</v>
      </c>
      <c r="B31" s="28"/>
      <c r="C31" s="29"/>
      <c r="D31" s="11"/>
      <c r="E31" s="30"/>
      <c r="F31" s="10"/>
      <c r="G31" s="31"/>
      <c r="H31" s="11"/>
      <c r="I31" s="24"/>
      <c r="J31" s="11">
        <f t="shared" si="0"/>
        <v>0</v>
      </c>
      <c r="K31" s="10"/>
      <c r="L31" s="10"/>
      <c r="N31" s="84"/>
    </row>
    <row r="32" spans="1:14" ht="12">
      <c r="A32" s="27" t="s">
        <v>14</v>
      </c>
      <c r="B32" s="28" t="s">
        <v>29</v>
      </c>
      <c r="C32" s="29">
        <v>200000</v>
      </c>
      <c r="D32" s="11">
        <v>199702</v>
      </c>
      <c r="E32" s="30">
        <v>42146</v>
      </c>
      <c r="F32" s="163">
        <v>42299</v>
      </c>
      <c r="G32" s="31">
        <v>1</v>
      </c>
      <c r="H32" s="11">
        <v>199702</v>
      </c>
      <c r="I32" s="24"/>
      <c r="J32" s="11">
        <f t="shared" si="0"/>
        <v>298</v>
      </c>
      <c r="K32" s="10"/>
      <c r="L32" s="10" t="s">
        <v>16</v>
      </c>
      <c r="N32" s="84">
        <f t="shared" si="1"/>
        <v>0</v>
      </c>
    </row>
    <row r="33" spans="1:14" ht="12">
      <c r="A33" s="27" t="s">
        <v>14</v>
      </c>
      <c r="B33" s="28" t="s">
        <v>31</v>
      </c>
      <c r="C33" s="29">
        <v>100000</v>
      </c>
      <c r="D33" s="11">
        <v>99932.84</v>
      </c>
      <c r="E33" s="30">
        <v>42146</v>
      </c>
      <c r="F33" s="164"/>
      <c r="G33" s="31">
        <v>1</v>
      </c>
      <c r="H33" s="11">
        <v>93436.84</v>
      </c>
      <c r="I33" s="24"/>
      <c r="J33" s="11">
        <f t="shared" si="0"/>
        <v>6563.1600000000035</v>
      </c>
      <c r="K33" s="10"/>
      <c r="L33" s="10" t="s">
        <v>79</v>
      </c>
      <c r="N33" s="84">
        <f t="shared" si="1"/>
        <v>6496</v>
      </c>
    </row>
    <row r="34" spans="1:14" ht="12">
      <c r="A34" s="27" t="s">
        <v>14</v>
      </c>
      <c r="B34" s="28" t="s">
        <v>32</v>
      </c>
      <c r="C34" s="29">
        <v>120000</v>
      </c>
      <c r="D34" s="11">
        <v>119918.95</v>
      </c>
      <c r="E34" s="30">
        <v>42146</v>
      </c>
      <c r="F34" s="164"/>
      <c r="G34" s="31">
        <v>1</v>
      </c>
      <c r="H34" s="11">
        <v>118304.25</v>
      </c>
      <c r="I34" s="24"/>
      <c r="J34" s="11">
        <f t="shared" si="0"/>
        <v>1695.75</v>
      </c>
      <c r="K34" s="10"/>
      <c r="L34" s="10" t="s">
        <v>16</v>
      </c>
      <c r="N34" s="84">
        <f t="shared" si="1"/>
        <v>1614.699999999997</v>
      </c>
    </row>
    <row r="35" spans="1:14" ht="12">
      <c r="A35" s="27" t="s">
        <v>14</v>
      </c>
      <c r="B35" s="28" t="s">
        <v>33</v>
      </c>
      <c r="C35" s="29">
        <v>130000</v>
      </c>
      <c r="D35" s="11">
        <v>129871.28</v>
      </c>
      <c r="E35" s="30">
        <v>42146</v>
      </c>
      <c r="F35" s="164"/>
      <c r="G35" s="31">
        <v>1</v>
      </c>
      <c r="H35" s="11">
        <f>96604+17232.28</f>
        <v>113836.28</v>
      </c>
      <c r="I35" s="24"/>
      <c r="J35" s="11">
        <f t="shared" si="0"/>
        <v>16163.720000000001</v>
      </c>
      <c r="K35" s="10"/>
      <c r="L35" s="10" t="s">
        <v>16</v>
      </c>
      <c r="N35" s="84">
        <f t="shared" si="1"/>
        <v>16035</v>
      </c>
    </row>
    <row r="36" spans="1:14" ht="12">
      <c r="A36" s="27" t="s">
        <v>14</v>
      </c>
      <c r="B36" s="28" t="s">
        <v>34</v>
      </c>
      <c r="C36" s="29">
        <v>240000</v>
      </c>
      <c r="D36" s="11">
        <v>239857</v>
      </c>
      <c r="E36" s="30">
        <v>42146</v>
      </c>
      <c r="F36" s="165"/>
      <c r="G36" s="31">
        <v>1</v>
      </c>
      <c r="H36" s="11">
        <f>86408.78+153448.22</f>
        <v>239857</v>
      </c>
      <c r="I36" s="24"/>
      <c r="J36" s="11">
        <f t="shared" si="0"/>
        <v>143</v>
      </c>
      <c r="K36" s="10"/>
      <c r="L36" s="10" t="s">
        <v>16</v>
      </c>
      <c r="N36" s="84">
        <f t="shared" si="1"/>
        <v>0</v>
      </c>
    </row>
    <row r="37" spans="1:14" ht="12">
      <c r="A37" s="32" t="s">
        <v>21</v>
      </c>
      <c r="B37" s="28"/>
      <c r="C37" s="33">
        <f>SUM(C32:C36)</f>
        <v>790000</v>
      </c>
      <c r="D37" s="33">
        <f>SUM(D32:D36)</f>
        <v>789282.07</v>
      </c>
      <c r="E37" s="34"/>
      <c r="F37" s="35"/>
      <c r="G37" s="36"/>
      <c r="H37" s="33">
        <f>SUM(H32:H36)</f>
        <v>765136.37</v>
      </c>
      <c r="I37" s="24"/>
      <c r="J37" s="33">
        <f t="shared" si="0"/>
        <v>24863.630000000005</v>
      </c>
      <c r="K37" s="10"/>
      <c r="L37" s="10"/>
      <c r="N37" s="84"/>
    </row>
    <row r="38" spans="1:14" ht="12">
      <c r="A38" s="37" t="s">
        <v>35</v>
      </c>
      <c r="B38" s="28"/>
      <c r="C38" s="29"/>
      <c r="D38" s="11"/>
      <c r="E38" s="30"/>
      <c r="F38" s="10"/>
      <c r="G38" s="31"/>
      <c r="H38" s="11"/>
      <c r="I38" s="24"/>
      <c r="J38" s="11">
        <f t="shared" si="0"/>
        <v>0</v>
      </c>
      <c r="K38" s="10"/>
      <c r="L38" s="10"/>
      <c r="N38" s="84"/>
    </row>
    <row r="39" spans="1:14" ht="12">
      <c r="A39" s="27" t="s">
        <v>14</v>
      </c>
      <c r="B39" s="28" t="s">
        <v>36</v>
      </c>
      <c r="C39" s="29">
        <v>240000</v>
      </c>
      <c r="D39" s="11">
        <v>239887.34</v>
      </c>
      <c r="E39" s="30">
        <v>42146</v>
      </c>
      <c r="F39" s="163">
        <v>42269</v>
      </c>
      <c r="G39" s="31">
        <v>1</v>
      </c>
      <c r="H39" s="11">
        <v>239887.34</v>
      </c>
      <c r="I39" s="24"/>
      <c r="J39" s="11">
        <f t="shared" si="0"/>
        <v>112.66000000000349</v>
      </c>
      <c r="K39" s="10"/>
      <c r="L39" s="10" t="s">
        <v>16</v>
      </c>
      <c r="N39" s="84">
        <f t="shared" si="1"/>
        <v>0</v>
      </c>
    </row>
    <row r="40" spans="1:14" ht="12">
      <c r="A40" s="27" t="s">
        <v>14</v>
      </c>
      <c r="B40" s="28" t="s">
        <v>37</v>
      </c>
      <c r="C40" s="29">
        <v>260000</v>
      </c>
      <c r="D40" s="11">
        <v>259963.92</v>
      </c>
      <c r="E40" s="30">
        <v>42146</v>
      </c>
      <c r="F40" s="166"/>
      <c r="G40" s="31">
        <v>1</v>
      </c>
      <c r="H40" s="11">
        <v>222483.04</v>
      </c>
      <c r="I40" s="24"/>
      <c r="J40" s="11">
        <f t="shared" si="0"/>
        <v>37516.95999999999</v>
      </c>
      <c r="K40" s="10"/>
      <c r="L40" s="10" t="s">
        <v>16</v>
      </c>
      <c r="N40" s="84">
        <f t="shared" si="1"/>
        <v>37480.880000000005</v>
      </c>
    </row>
    <row r="41" spans="1:14" ht="12">
      <c r="A41" s="27" t="s">
        <v>14</v>
      </c>
      <c r="B41" s="28" t="s">
        <v>38</v>
      </c>
      <c r="C41" s="29">
        <v>130000</v>
      </c>
      <c r="D41" s="11">
        <v>129931.68</v>
      </c>
      <c r="E41" s="30">
        <v>42146</v>
      </c>
      <c r="F41" s="166"/>
      <c r="G41" s="31">
        <v>1</v>
      </c>
      <c r="H41" s="11">
        <v>129931.68</v>
      </c>
      <c r="I41" s="24">
        <f aca="true" t="shared" si="2" ref="I41:I63">D41-H41</f>
        <v>0</v>
      </c>
      <c r="J41" s="11">
        <f t="shared" si="0"/>
        <v>68.32000000000698</v>
      </c>
      <c r="K41" s="10"/>
      <c r="L41" s="10" t="s">
        <v>16</v>
      </c>
      <c r="N41" s="84">
        <f t="shared" si="1"/>
        <v>0</v>
      </c>
    </row>
    <row r="42" spans="1:14" ht="12">
      <c r="A42" s="27" t="s">
        <v>14</v>
      </c>
      <c r="B42" s="28" t="s">
        <v>39</v>
      </c>
      <c r="C42" s="29">
        <v>120000</v>
      </c>
      <c r="D42" s="11">
        <v>119883.16</v>
      </c>
      <c r="E42" s="30">
        <v>42146</v>
      </c>
      <c r="F42" s="167"/>
      <c r="G42" s="31">
        <v>1</v>
      </c>
      <c r="H42" s="11">
        <v>119883.16</v>
      </c>
      <c r="I42" s="24">
        <f t="shared" si="2"/>
        <v>0</v>
      </c>
      <c r="J42" s="11">
        <f t="shared" si="0"/>
        <v>116.83999999999651</v>
      </c>
      <c r="K42" s="10"/>
      <c r="L42" s="10" t="s">
        <v>16</v>
      </c>
      <c r="N42" s="84">
        <f t="shared" si="1"/>
        <v>0</v>
      </c>
    </row>
    <row r="43" spans="1:14" ht="12">
      <c r="A43" s="27"/>
      <c r="B43" s="28"/>
      <c r="C43" s="33">
        <f>SUM(C39:C42)</f>
        <v>750000</v>
      </c>
      <c r="D43" s="33">
        <f>SUM(D39:D42)</f>
        <v>749666.1</v>
      </c>
      <c r="E43" s="34"/>
      <c r="F43" s="38"/>
      <c r="G43" s="36"/>
      <c r="H43" s="33">
        <f>SUM(H39:H42)</f>
        <v>712185.2200000001</v>
      </c>
      <c r="I43" s="24">
        <f t="shared" si="2"/>
        <v>37480.87999999989</v>
      </c>
      <c r="J43" s="33">
        <f t="shared" si="0"/>
        <v>37814.77999999991</v>
      </c>
      <c r="K43" s="10"/>
      <c r="L43" s="10"/>
      <c r="N43" s="84"/>
    </row>
    <row r="44" spans="1:14" ht="12">
      <c r="A44" s="37" t="s">
        <v>40</v>
      </c>
      <c r="B44" s="28"/>
      <c r="C44" s="29"/>
      <c r="D44" s="11"/>
      <c r="E44" s="30"/>
      <c r="F44" s="10"/>
      <c r="G44" s="31"/>
      <c r="H44" s="11"/>
      <c r="I44" s="24">
        <f t="shared" si="2"/>
        <v>0</v>
      </c>
      <c r="J44" s="11">
        <f t="shared" si="0"/>
        <v>0</v>
      </c>
      <c r="K44" s="10"/>
      <c r="L44" s="10"/>
      <c r="N44" s="84"/>
    </row>
    <row r="45" spans="1:14" ht="12">
      <c r="A45" s="39" t="s">
        <v>26</v>
      </c>
      <c r="B45" s="39" t="s">
        <v>33</v>
      </c>
      <c r="C45" s="40">
        <v>184425.28</v>
      </c>
      <c r="D45" s="25">
        <v>184386.02</v>
      </c>
      <c r="E45" s="30">
        <v>42238</v>
      </c>
      <c r="F45" s="163">
        <v>42422</v>
      </c>
      <c r="G45" s="31">
        <v>1</v>
      </c>
      <c r="H45" s="11">
        <v>184386.02</v>
      </c>
      <c r="I45" s="24">
        <f t="shared" si="2"/>
        <v>0</v>
      </c>
      <c r="J45" s="11">
        <f t="shared" si="0"/>
        <v>39.26000000000931</v>
      </c>
      <c r="K45" s="10"/>
      <c r="L45" s="10" t="s">
        <v>16</v>
      </c>
      <c r="N45" s="84">
        <f t="shared" si="1"/>
        <v>0</v>
      </c>
    </row>
    <row r="46" spans="1:14" ht="12">
      <c r="A46" s="27" t="s">
        <v>41</v>
      </c>
      <c r="B46" s="28" t="s">
        <v>11</v>
      </c>
      <c r="C46" s="29">
        <v>500000</v>
      </c>
      <c r="D46" s="11">
        <v>499784.47</v>
      </c>
      <c r="E46" s="30">
        <v>42238</v>
      </c>
      <c r="F46" s="166"/>
      <c r="G46" s="31">
        <v>1</v>
      </c>
      <c r="H46" s="11">
        <v>399091.61</v>
      </c>
      <c r="I46" s="24">
        <f t="shared" si="2"/>
        <v>100692.85999999999</v>
      </c>
      <c r="J46" s="11">
        <f t="shared" si="0"/>
        <v>100908.39000000001</v>
      </c>
      <c r="K46" s="10"/>
      <c r="L46" s="10" t="s">
        <v>16</v>
      </c>
      <c r="N46" s="84">
        <f t="shared" si="1"/>
        <v>100692.85999999999</v>
      </c>
    </row>
    <row r="47" spans="1:14" s="26" customFormat="1" ht="24">
      <c r="A47" s="39" t="s">
        <v>42</v>
      </c>
      <c r="B47" s="41" t="s">
        <v>11</v>
      </c>
      <c r="C47" s="42">
        <v>750000</v>
      </c>
      <c r="D47" s="25">
        <v>749582.57</v>
      </c>
      <c r="E47" s="30">
        <v>42238</v>
      </c>
      <c r="F47" s="166"/>
      <c r="G47" s="43">
        <v>1</v>
      </c>
      <c r="H47" s="25">
        <v>749582.57</v>
      </c>
      <c r="I47" s="24">
        <f t="shared" si="2"/>
        <v>0</v>
      </c>
      <c r="J47" s="11">
        <f t="shared" si="0"/>
        <v>417.4300000000512</v>
      </c>
      <c r="K47" s="6"/>
      <c r="L47" s="6" t="s">
        <v>16</v>
      </c>
      <c r="N47" s="84">
        <f t="shared" si="1"/>
        <v>0</v>
      </c>
    </row>
    <row r="48" spans="1:14" ht="12">
      <c r="A48" s="27" t="s">
        <v>26</v>
      </c>
      <c r="B48" s="28" t="s">
        <v>43</v>
      </c>
      <c r="C48" s="29">
        <v>200000</v>
      </c>
      <c r="D48" s="11">
        <v>199743.01</v>
      </c>
      <c r="E48" s="30">
        <v>42238</v>
      </c>
      <c r="F48" s="166"/>
      <c r="G48" s="31">
        <v>1</v>
      </c>
      <c r="H48" s="11">
        <v>199743.01</v>
      </c>
      <c r="I48" s="24">
        <f t="shared" si="2"/>
        <v>0</v>
      </c>
      <c r="J48" s="11">
        <f t="shared" si="0"/>
        <v>256.9899999999907</v>
      </c>
      <c r="K48" s="10"/>
      <c r="L48" s="10" t="s">
        <v>16</v>
      </c>
      <c r="N48" s="84">
        <f t="shared" si="1"/>
        <v>0</v>
      </c>
    </row>
    <row r="49" spans="1:14" ht="12">
      <c r="A49" s="85" t="s">
        <v>14</v>
      </c>
      <c r="B49" s="45" t="s">
        <v>43</v>
      </c>
      <c r="C49" s="46">
        <v>200000</v>
      </c>
      <c r="D49" s="47">
        <v>199765.2</v>
      </c>
      <c r="E49" s="30">
        <v>42238</v>
      </c>
      <c r="F49" s="166"/>
      <c r="G49" s="31">
        <v>1</v>
      </c>
      <c r="H49" s="47">
        <v>199765.2</v>
      </c>
      <c r="I49" s="24">
        <f t="shared" si="2"/>
        <v>0</v>
      </c>
      <c r="J49" s="11">
        <f t="shared" si="0"/>
        <v>234.79999999998836</v>
      </c>
      <c r="K49" s="10"/>
      <c r="L49" s="10" t="s">
        <v>16</v>
      </c>
      <c r="N49" s="84">
        <f t="shared" si="1"/>
        <v>0</v>
      </c>
    </row>
    <row r="50" spans="1:14" ht="12">
      <c r="A50" s="85" t="s">
        <v>14</v>
      </c>
      <c r="B50" s="48" t="s">
        <v>44</v>
      </c>
      <c r="C50" s="49">
        <v>260000</v>
      </c>
      <c r="D50" s="50">
        <v>259433.52</v>
      </c>
      <c r="E50" s="30">
        <v>42238</v>
      </c>
      <c r="F50" s="167"/>
      <c r="G50" s="31">
        <v>1</v>
      </c>
      <c r="H50" s="11">
        <v>259433.52</v>
      </c>
      <c r="I50" s="24">
        <f t="shared" si="2"/>
        <v>0</v>
      </c>
      <c r="J50" s="11">
        <f t="shared" si="0"/>
        <v>566.4800000000105</v>
      </c>
      <c r="K50" s="10"/>
      <c r="L50" s="10" t="s">
        <v>16</v>
      </c>
      <c r="N50" s="84">
        <f t="shared" si="1"/>
        <v>0</v>
      </c>
    </row>
    <row r="51" spans="1:14" ht="12">
      <c r="A51" s="32" t="s">
        <v>21</v>
      </c>
      <c r="B51" s="28"/>
      <c r="C51" s="33">
        <f>SUM(C45:C50)</f>
        <v>2094425.28</v>
      </c>
      <c r="D51" s="33">
        <f>SUM(D45:D50)</f>
        <v>2092694.79</v>
      </c>
      <c r="E51" s="51"/>
      <c r="F51" s="35"/>
      <c r="G51" s="36"/>
      <c r="H51" s="33">
        <f>SUM(H45:H50)</f>
        <v>1992001.93</v>
      </c>
      <c r="I51" s="24">
        <f t="shared" si="2"/>
        <v>100692.8600000001</v>
      </c>
      <c r="J51" s="33">
        <f t="shared" si="0"/>
        <v>102423.3500000001</v>
      </c>
      <c r="K51" s="10"/>
      <c r="L51" s="10" t="s">
        <v>16</v>
      </c>
      <c r="N51" s="84"/>
    </row>
    <row r="52" spans="1:14" ht="12">
      <c r="A52" s="37" t="s">
        <v>45</v>
      </c>
      <c r="B52" s="28"/>
      <c r="C52" s="29"/>
      <c r="D52" s="11"/>
      <c r="E52" s="12"/>
      <c r="F52" s="10"/>
      <c r="G52" s="31"/>
      <c r="H52" s="11"/>
      <c r="I52" s="24">
        <f t="shared" si="2"/>
        <v>0</v>
      </c>
      <c r="J52" s="11">
        <f t="shared" si="0"/>
        <v>0</v>
      </c>
      <c r="K52" s="10"/>
      <c r="L52" s="10"/>
      <c r="N52" s="84"/>
    </row>
    <row r="53" spans="1:14" ht="12">
      <c r="A53" s="27" t="s">
        <v>14</v>
      </c>
      <c r="B53" s="28" t="s">
        <v>46</v>
      </c>
      <c r="C53" s="29">
        <v>260000</v>
      </c>
      <c r="D53" s="11">
        <v>252889.66</v>
      </c>
      <c r="E53" s="30">
        <v>42238</v>
      </c>
      <c r="F53" s="163">
        <v>42422</v>
      </c>
      <c r="G53" s="31">
        <v>1</v>
      </c>
      <c r="H53" s="11">
        <v>252884.66</v>
      </c>
      <c r="I53" s="24">
        <f t="shared" si="2"/>
        <v>5</v>
      </c>
      <c r="J53" s="11">
        <f t="shared" si="0"/>
        <v>7115.3399999999965</v>
      </c>
      <c r="K53" s="10"/>
      <c r="L53" s="10" t="s">
        <v>16</v>
      </c>
      <c r="N53" s="84">
        <f t="shared" si="1"/>
        <v>5</v>
      </c>
    </row>
    <row r="54" spans="1:14" ht="12">
      <c r="A54" s="27" t="s">
        <v>26</v>
      </c>
      <c r="B54" s="28" t="s">
        <v>47</v>
      </c>
      <c r="C54" s="29">
        <v>130000</v>
      </c>
      <c r="D54" s="11">
        <v>127866</v>
      </c>
      <c r="E54" s="30">
        <v>42238</v>
      </c>
      <c r="F54" s="166"/>
      <c r="G54" s="31">
        <v>1</v>
      </c>
      <c r="H54" s="11">
        <v>127866</v>
      </c>
      <c r="I54" s="24">
        <f t="shared" si="2"/>
        <v>0</v>
      </c>
      <c r="J54" s="11">
        <f t="shared" si="0"/>
        <v>2134</v>
      </c>
      <c r="K54" s="10"/>
      <c r="L54" s="10" t="s">
        <v>16</v>
      </c>
      <c r="N54" s="84">
        <f t="shared" si="1"/>
        <v>0</v>
      </c>
    </row>
    <row r="55" spans="1:14" ht="12">
      <c r="A55" s="27" t="s">
        <v>14</v>
      </c>
      <c r="B55" s="28" t="s">
        <v>47</v>
      </c>
      <c r="C55" s="29">
        <v>130000</v>
      </c>
      <c r="D55" s="11">
        <v>128328.7</v>
      </c>
      <c r="E55" s="30">
        <v>42238</v>
      </c>
      <c r="F55" s="166"/>
      <c r="G55" s="31">
        <v>1</v>
      </c>
      <c r="H55" s="11">
        <f>47900+80428.7</f>
        <v>128328.7</v>
      </c>
      <c r="I55" s="24">
        <f t="shared" si="2"/>
        <v>0</v>
      </c>
      <c r="J55" s="11">
        <f t="shared" si="0"/>
        <v>1671.300000000003</v>
      </c>
      <c r="K55" s="10"/>
      <c r="L55" s="10" t="s">
        <v>16</v>
      </c>
      <c r="N55" s="84">
        <f t="shared" si="1"/>
        <v>0</v>
      </c>
    </row>
    <row r="56" spans="1:14" ht="12">
      <c r="A56" s="27" t="s">
        <v>26</v>
      </c>
      <c r="B56" s="28" t="s">
        <v>48</v>
      </c>
      <c r="C56" s="29">
        <v>100000</v>
      </c>
      <c r="D56" s="11">
        <v>99202.54</v>
      </c>
      <c r="E56" s="30">
        <v>42238</v>
      </c>
      <c r="F56" s="166"/>
      <c r="G56" s="31">
        <v>1</v>
      </c>
      <c r="H56" s="11">
        <v>99202.54</v>
      </c>
      <c r="I56" s="24">
        <f t="shared" si="2"/>
        <v>0</v>
      </c>
      <c r="J56" s="11">
        <f t="shared" si="0"/>
        <v>797.4600000000064</v>
      </c>
      <c r="K56" s="10"/>
      <c r="L56" s="10" t="s">
        <v>16</v>
      </c>
      <c r="N56" s="84">
        <f t="shared" si="1"/>
        <v>0</v>
      </c>
    </row>
    <row r="57" spans="1:14" ht="12">
      <c r="A57" s="27" t="s">
        <v>14</v>
      </c>
      <c r="B57" s="28" t="s">
        <v>48</v>
      </c>
      <c r="C57" s="29">
        <v>160000</v>
      </c>
      <c r="D57" s="11">
        <v>159438.3</v>
      </c>
      <c r="E57" s="30">
        <v>42238</v>
      </c>
      <c r="F57" s="166"/>
      <c r="G57" s="31">
        <v>1</v>
      </c>
      <c r="H57" s="11">
        <v>159438.3</v>
      </c>
      <c r="I57" s="24">
        <f t="shared" si="2"/>
        <v>0</v>
      </c>
      <c r="J57" s="11">
        <f t="shared" si="0"/>
        <v>561.7000000000116</v>
      </c>
      <c r="K57" s="10"/>
      <c r="L57" s="10" t="s">
        <v>16</v>
      </c>
      <c r="N57" s="84">
        <f t="shared" si="1"/>
        <v>0</v>
      </c>
    </row>
    <row r="58" spans="1:14" ht="12">
      <c r="A58" s="27" t="s">
        <v>14</v>
      </c>
      <c r="B58" s="28" t="s">
        <v>49</v>
      </c>
      <c r="C58" s="29">
        <v>120000</v>
      </c>
      <c r="D58" s="11">
        <v>119353.7</v>
      </c>
      <c r="E58" s="30">
        <v>42238</v>
      </c>
      <c r="F58" s="166"/>
      <c r="G58" s="31">
        <v>1</v>
      </c>
      <c r="H58" s="11">
        <f>15840+78640.7</f>
        <v>94480.7</v>
      </c>
      <c r="I58" s="24">
        <f t="shared" si="2"/>
        <v>24873</v>
      </c>
      <c r="J58" s="11">
        <f t="shared" si="0"/>
        <v>25519.300000000003</v>
      </c>
      <c r="K58" s="10"/>
      <c r="L58" s="10" t="s">
        <v>79</v>
      </c>
      <c r="N58" s="84">
        <f t="shared" si="1"/>
        <v>24873</v>
      </c>
    </row>
    <row r="59" spans="1:14" ht="12">
      <c r="A59" s="27" t="s">
        <v>26</v>
      </c>
      <c r="B59" s="28" t="s">
        <v>38</v>
      </c>
      <c r="C59" s="29">
        <v>130000</v>
      </c>
      <c r="D59" s="11">
        <v>127120</v>
      </c>
      <c r="E59" s="30">
        <v>42238</v>
      </c>
      <c r="F59" s="166"/>
      <c r="G59" s="31">
        <v>1</v>
      </c>
      <c r="H59" s="11">
        <f>95500+31620</f>
        <v>127120</v>
      </c>
      <c r="I59" s="24">
        <f t="shared" si="2"/>
        <v>0</v>
      </c>
      <c r="J59" s="11">
        <f t="shared" si="0"/>
        <v>2880</v>
      </c>
      <c r="K59" s="10"/>
      <c r="L59" s="10" t="s">
        <v>16</v>
      </c>
      <c r="N59" s="84">
        <f t="shared" si="1"/>
        <v>0</v>
      </c>
    </row>
    <row r="60" spans="1:14" s="26" customFormat="1" ht="24">
      <c r="A60" s="52" t="s">
        <v>64</v>
      </c>
      <c r="B60" s="41" t="s">
        <v>11</v>
      </c>
      <c r="C60" s="42">
        <v>100000</v>
      </c>
      <c r="D60" s="25">
        <v>98512</v>
      </c>
      <c r="E60" s="30">
        <v>42238</v>
      </c>
      <c r="F60" s="166"/>
      <c r="G60" s="43">
        <v>1</v>
      </c>
      <c r="H60" s="25">
        <f>93760+4752</f>
        <v>98512</v>
      </c>
      <c r="I60" s="24">
        <f t="shared" si="2"/>
        <v>0</v>
      </c>
      <c r="J60" s="11">
        <f t="shared" si="0"/>
        <v>1488</v>
      </c>
      <c r="K60" s="6"/>
      <c r="L60" s="6" t="s">
        <v>16</v>
      </c>
      <c r="N60" s="84">
        <f t="shared" si="1"/>
        <v>0</v>
      </c>
    </row>
    <row r="61" spans="1:14" s="56" customFormat="1" ht="24">
      <c r="A61" s="39" t="s">
        <v>50</v>
      </c>
      <c r="B61" s="41" t="s">
        <v>11</v>
      </c>
      <c r="C61" s="42">
        <v>100000</v>
      </c>
      <c r="D61" s="53">
        <v>99375.8</v>
      </c>
      <c r="E61" s="30">
        <v>42238</v>
      </c>
      <c r="F61" s="166"/>
      <c r="G61" s="43">
        <v>1</v>
      </c>
      <c r="H61" s="53">
        <f>52460.8+46915</f>
        <v>99375.8</v>
      </c>
      <c r="I61" s="54">
        <f t="shared" si="2"/>
        <v>0</v>
      </c>
      <c r="J61" s="11">
        <f t="shared" si="0"/>
        <v>624.1999999999971</v>
      </c>
      <c r="K61" s="55"/>
      <c r="L61" s="55" t="s">
        <v>16</v>
      </c>
      <c r="N61" s="84">
        <f t="shared" si="1"/>
        <v>0</v>
      </c>
    </row>
    <row r="62" spans="1:14" ht="12">
      <c r="A62" s="27" t="s">
        <v>26</v>
      </c>
      <c r="B62" s="28" t="s">
        <v>39</v>
      </c>
      <c r="C62" s="29">
        <v>120000</v>
      </c>
      <c r="D62" s="11">
        <v>119428</v>
      </c>
      <c r="E62" s="30">
        <v>42238</v>
      </c>
      <c r="F62" s="166"/>
      <c r="G62" s="31">
        <v>1</v>
      </c>
      <c r="H62" s="11">
        <v>119428</v>
      </c>
      <c r="I62" s="24">
        <f t="shared" si="2"/>
        <v>0</v>
      </c>
      <c r="J62" s="11">
        <f t="shared" si="0"/>
        <v>572</v>
      </c>
      <c r="K62" s="10"/>
      <c r="L62" s="10" t="s">
        <v>16</v>
      </c>
      <c r="N62" s="84">
        <f t="shared" si="1"/>
        <v>0</v>
      </c>
    </row>
    <row r="63" spans="1:14" ht="12">
      <c r="A63" s="27" t="s">
        <v>51</v>
      </c>
      <c r="B63" s="28" t="s">
        <v>11</v>
      </c>
      <c r="C63" s="29">
        <v>130000</v>
      </c>
      <c r="D63" s="11">
        <v>129020</v>
      </c>
      <c r="E63" s="30">
        <v>42238</v>
      </c>
      <c r="F63" s="167"/>
      <c r="G63" s="31">
        <v>1</v>
      </c>
      <c r="H63" s="11">
        <v>129020</v>
      </c>
      <c r="I63" s="24">
        <f t="shared" si="2"/>
        <v>0</v>
      </c>
      <c r="J63" s="11">
        <f t="shared" si="0"/>
        <v>980</v>
      </c>
      <c r="K63" s="10"/>
      <c r="L63" s="10" t="s">
        <v>16</v>
      </c>
      <c r="N63" s="84">
        <f t="shared" si="1"/>
        <v>0</v>
      </c>
    </row>
    <row r="64" spans="1:14" ht="12">
      <c r="A64" s="32" t="s">
        <v>21</v>
      </c>
      <c r="B64" s="28"/>
      <c r="C64" s="33">
        <f>SUM(C53:C63)</f>
        <v>1480000</v>
      </c>
      <c r="D64" s="33">
        <f>SUM(D53:D63)</f>
        <v>1460534.7</v>
      </c>
      <c r="E64" s="51"/>
      <c r="F64" s="35"/>
      <c r="G64" s="36"/>
      <c r="H64" s="33">
        <f>SUM(H53:H63)</f>
        <v>1435656.7</v>
      </c>
      <c r="I64" s="24"/>
      <c r="J64" s="33">
        <f t="shared" si="0"/>
        <v>44343.30000000005</v>
      </c>
      <c r="K64" s="10"/>
      <c r="L64" s="10"/>
      <c r="N64" s="84"/>
    </row>
    <row r="65" spans="1:14" ht="12">
      <c r="A65" s="168"/>
      <c r="B65" s="168"/>
      <c r="C65" s="168"/>
      <c r="D65" s="168"/>
      <c r="E65" s="168"/>
      <c r="F65" s="168"/>
      <c r="G65" s="168"/>
      <c r="H65" s="168"/>
      <c r="I65" s="24"/>
      <c r="J65" s="11">
        <f t="shared" si="0"/>
        <v>0</v>
      </c>
      <c r="K65" s="10"/>
      <c r="L65" s="10"/>
      <c r="N65" s="84"/>
    </row>
    <row r="66" spans="1:14" s="56" customFormat="1" ht="24">
      <c r="A66" s="39" t="s">
        <v>52</v>
      </c>
      <c r="B66" s="41" t="s">
        <v>11</v>
      </c>
      <c r="C66" s="42">
        <f>8587771.6</f>
        <v>8587771.6</v>
      </c>
      <c r="D66" s="53">
        <v>8587455.51</v>
      </c>
      <c r="E66" s="57">
        <v>42146</v>
      </c>
      <c r="F66" s="30">
        <v>42330</v>
      </c>
      <c r="G66" s="58">
        <v>1</v>
      </c>
      <c r="H66" s="53">
        <v>8587455.51</v>
      </c>
      <c r="I66" s="54"/>
      <c r="J66" s="11">
        <f t="shared" si="0"/>
        <v>316.089999999851</v>
      </c>
      <c r="K66" s="55"/>
      <c r="L66" s="55" t="s">
        <v>16</v>
      </c>
      <c r="N66" s="84">
        <f t="shared" si="1"/>
        <v>0</v>
      </c>
    </row>
    <row r="67" spans="1:14" ht="24">
      <c r="A67" s="39" t="s">
        <v>53</v>
      </c>
      <c r="B67" s="41" t="s">
        <v>43</v>
      </c>
      <c r="C67" s="42">
        <v>17582986.79</v>
      </c>
      <c r="D67" s="53">
        <v>17582637.17</v>
      </c>
      <c r="E67" s="57">
        <v>42146</v>
      </c>
      <c r="F67" s="30">
        <v>42330</v>
      </c>
      <c r="G67" s="58">
        <v>1</v>
      </c>
      <c r="H67" s="53">
        <v>17582637.17</v>
      </c>
      <c r="I67" s="24"/>
      <c r="J67" s="11">
        <f t="shared" si="0"/>
        <v>349.6199999973178</v>
      </c>
      <c r="K67" s="10"/>
      <c r="L67" s="10" t="s">
        <v>16</v>
      </c>
      <c r="N67" s="84">
        <f t="shared" si="1"/>
        <v>0</v>
      </c>
    </row>
    <row r="68" spans="1:14" ht="24">
      <c r="A68" s="39" t="s">
        <v>54</v>
      </c>
      <c r="B68" s="41" t="s">
        <v>27</v>
      </c>
      <c r="C68" s="42">
        <v>4615129.55</v>
      </c>
      <c r="D68" s="53">
        <v>4607254.61</v>
      </c>
      <c r="E68" s="57">
        <v>42146</v>
      </c>
      <c r="F68" s="30">
        <v>42330</v>
      </c>
      <c r="G68" s="58">
        <v>1</v>
      </c>
      <c r="H68" s="53">
        <v>4607254.61</v>
      </c>
      <c r="I68" s="24"/>
      <c r="J68" s="11">
        <f t="shared" si="0"/>
        <v>7874.9399999994785</v>
      </c>
      <c r="K68" s="10"/>
      <c r="L68" s="10" t="s">
        <v>16</v>
      </c>
      <c r="N68" s="84">
        <f t="shared" si="1"/>
        <v>0</v>
      </c>
    </row>
    <row r="69" spans="1:14" ht="24">
      <c r="A69" s="39" t="s">
        <v>55</v>
      </c>
      <c r="B69" s="41" t="s">
        <v>11</v>
      </c>
      <c r="C69" s="42">
        <f>7229996.89+4132000</f>
        <v>11361996.89</v>
      </c>
      <c r="D69" s="53">
        <f>10319968.91+1031996.89</f>
        <v>11351965.8</v>
      </c>
      <c r="E69" s="57">
        <v>42240</v>
      </c>
      <c r="F69" s="30">
        <v>42424</v>
      </c>
      <c r="G69" s="58">
        <v>1</v>
      </c>
      <c r="H69" s="53">
        <f>6197999.99+4132000.01+658890.45+329154.75</f>
        <v>11318045.2</v>
      </c>
      <c r="I69" s="24"/>
      <c r="J69" s="11">
        <f t="shared" si="0"/>
        <v>43951.69000000134</v>
      </c>
      <c r="K69" s="10"/>
      <c r="L69" s="10" t="s">
        <v>16</v>
      </c>
      <c r="N69" s="84">
        <f t="shared" si="1"/>
        <v>33920.60000000149</v>
      </c>
    </row>
    <row r="70" spans="1:14" ht="12">
      <c r="A70" s="32" t="s">
        <v>21</v>
      </c>
      <c r="B70" s="28"/>
      <c r="C70" s="33">
        <f>SUM(C66:C69)</f>
        <v>42147884.83</v>
      </c>
      <c r="D70" s="33">
        <f>SUM(D66:D69)</f>
        <v>42129313.09</v>
      </c>
      <c r="E70" s="51"/>
      <c r="F70" s="59"/>
      <c r="G70" s="60"/>
      <c r="H70" s="33">
        <f>SUM(H66:H69)</f>
        <v>42095392.489999995</v>
      </c>
      <c r="I70" s="24"/>
      <c r="J70" s="33">
        <f t="shared" si="0"/>
        <v>52492.340000003576</v>
      </c>
      <c r="K70" s="10"/>
      <c r="L70" s="10"/>
      <c r="N70" s="84"/>
    </row>
    <row r="71" spans="1:14" ht="12">
      <c r="A71" s="61" t="s">
        <v>56</v>
      </c>
      <c r="B71" s="28"/>
      <c r="C71" s="33">
        <f>C23+C30+C37+C43+C51+C64+C70</f>
        <v>48962310.1</v>
      </c>
      <c r="D71" s="33">
        <f>D23+D30+D37+D43+D51+D64+D70</f>
        <v>48908720.5</v>
      </c>
      <c r="E71" s="51"/>
      <c r="F71" s="59"/>
      <c r="G71" s="60"/>
      <c r="H71" s="33">
        <f>H23+H30+H37+H43+H51+H64+H70</f>
        <v>48491576.20999999</v>
      </c>
      <c r="I71" s="24"/>
      <c r="J71" s="102">
        <f t="shared" si="0"/>
        <v>470733.89000000805</v>
      </c>
      <c r="K71" s="103"/>
      <c r="L71" s="103"/>
      <c r="N71" s="84"/>
    </row>
    <row r="72" spans="1:14" s="70" customFormat="1" ht="12">
      <c r="A72" s="62"/>
      <c r="B72" s="63"/>
      <c r="C72" s="64"/>
      <c r="D72" s="65"/>
      <c r="E72" s="66"/>
      <c r="F72" s="87"/>
      <c r="G72" s="68"/>
      <c r="H72" s="65"/>
      <c r="I72" s="69"/>
      <c r="J72" s="107"/>
      <c r="K72" s="108"/>
      <c r="L72" s="108"/>
      <c r="N72" s="84"/>
    </row>
    <row r="73" spans="1:14" s="70" customFormat="1" ht="12">
      <c r="A73" s="62"/>
      <c r="B73" s="63"/>
      <c r="C73" s="64"/>
      <c r="D73" s="65"/>
      <c r="E73" s="66"/>
      <c r="F73" s="87"/>
      <c r="G73" s="68"/>
      <c r="H73" s="65"/>
      <c r="I73" s="69"/>
      <c r="J73" s="105"/>
      <c r="K73" s="106"/>
      <c r="L73" s="106"/>
      <c r="N73" s="84"/>
    </row>
    <row r="74" spans="1:14" s="70" customFormat="1" ht="12">
      <c r="A74" s="62" t="s">
        <v>90</v>
      </c>
      <c r="B74" s="63"/>
      <c r="C74" s="64"/>
      <c r="D74" s="65"/>
      <c r="E74" s="66"/>
      <c r="F74" s="87"/>
      <c r="G74" s="68"/>
      <c r="H74" s="65"/>
      <c r="I74" s="69"/>
      <c r="J74" s="104"/>
      <c r="K74" s="22"/>
      <c r="L74" s="22"/>
      <c r="N74" s="84"/>
    </row>
    <row r="75" spans="1:14" ht="12">
      <c r="A75" s="27" t="s">
        <v>57</v>
      </c>
      <c r="B75" s="28" t="s">
        <v>11</v>
      </c>
      <c r="C75" s="29">
        <v>1585444.14</v>
      </c>
      <c r="D75" s="11">
        <v>1556523.12</v>
      </c>
      <c r="E75" s="12">
        <v>41995</v>
      </c>
      <c r="F75" s="71"/>
      <c r="G75" s="31">
        <v>1</v>
      </c>
      <c r="H75" s="11">
        <v>1556523.12</v>
      </c>
      <c r="I75" s="24">
        <f>D75-H75</f>
        <v>0</v>
      </c>
      <c r="J75" s="11">
        <f t="shared" si="0"/>
        <v>28921.019999999786</v>
      </c>
      <c r="K75" s="10"/>
      <c r="L75" s="10" t="s">
        <v>16</v>
      </c>
      <c r="N75" s="84">
        <f t="shared" si="1"/>
        <v>0</v>
      </c>
    </row>
    <row r="76" spans="1:14" ht="12">
      <c r="A76" s="27" t="s">
        <v>58</v>
      </c>
      <c r="B76" s="28" t="s">
        <v>27</v>
      </c>
      <c r="C76" s="29">
        <v>190000</v>
      </c>
      <c r="D76" s="11">
        <v>190000</v>
      </c>
      <c r="E76" s="12"/>
      <c r="F76" s="10"/>
      <c r="G76" s="31">
        <v>1</v>
      </c>
      <c r="H76" s="11">
        <v>190000</v>
      </c>
      <c r="I76" s="24">
        <f>D76-H76</f>
        <v>0</v>
      </c>
      <c r="J76" s="11">
        <f t="shared" si="0"/>
        <v>0</v>
      </c>
      <c r="K76" s="10"/>
      <c r="L76" s="10" t="s">
        <v>16</v>
      </c>
      <c r="N76" s="84">
        <f t="shared" si="1"/>
        <v>0</v>
      </c>
    </row>
    <row r="77" spans="1:14" ht="12">
      <c r="A77" s="72" t="s">
        <v>58</v>
      </c>
      <c r="B77" s="28" t="s">
        <v>36</v>
      </c>
      <c r="C77" s="29">
        <v>237500</v>
      </c>
      <c r="D77" s="11">
        <v>237500</v>
      </c>
      <c r="E77" s="12"/>
      <c r="F77" s="10"/>
      <c r="G77" s="31">
        <v>1</v>
      </c>
      <c r="H77" s="11">
        <v>237500</v>
      </c>
      <c r="I77" s="24">
        <f>D77-H77</f>
        <v>0</v>
      </c>
      <c r="J77" s="11">
        <f t="shared" si="0"/>
        <v>0</v>
      </c>
      <c r="K77" s="10"/>
      <c r="L77" s="10" t="s">
        <v>16</v>
      </c>
      <c r="N77" s="84">
        <f t="shared" si="1"/>
        <v>0</v>
      </c>
    </row>
    <row r="78" spans="1:14" s="26" customFormat="1" ht="24">
      <c r="A78" s="72" t="s">
        <v>59</v>
      </c>
      <c r="B78" s="41" t="s">
        <v>60</v>
      </c>
      <c r="C78" s="42">
        <v>829659.67</v>
      </c>
      <c r="D78" s="25">
        <v>814179.6</v>
      </c>
      <c r="E78" s="57">
        <v>41997</v>
      </c>
      <c r="F78" s="6"/>
      <c r="G78" s="43">
        <v>1</v>
      </c>
      <c r="H78" s="25">
        <v>814179.6</v>
      </c>
      <c r="I78" s="24">
        <f>D78-H78</f>
        <v>0</v>
      </c>
      <c r="J78" s="11">
        <f t="shared" si="0"/>
        <v>15480.070000000065</v>
      </c>
      <c r="K78" s="6"/>
      <c r="L78" s="6" t="s">
        <v>16</v>
      </c>
      <c r="N78" s="84">
        <f t="shared" si="1"/>
        <v>0</v>
      </c>
    </row>
    <row r="79" spans="1:14" s="26" customFormat="1" ht="24">
      <c r="A79" s="39" t="s">
        <v>61</v>
      </c>
      <c r="B79" s="41" t="s">
        <v>62</v>
      </c>
      <c r="C79" s="42">
        <f>6539896.19+328709.04</f>
        <v>6868605.23</v>
      </c>
      <c r="D79" s="25">
        <f>6499277.73+328709.04</f>
        <v>6827986.7700000005</v>
      </c>
      <c r="E79" s="57">
        <v>42123</v>
      </c>
      <c r="F79" s="73">
        <v>42332</v>
      </c>
      <c r="G79" s="43">
        <v>1</v>
      </c>
      <c r="H79" s="25">
        <f>6215321.16+54678.84+557986.77</f>
        <v>6827986.77</v>
      </c>
      <c r="I79" s="24">
        <f>D79-H79</f>
        <v>0</v>
      </c>
      <c r="J79" s="11">
        <f>C79-H79</f>
        <v>40618.460000000894</v>
      </c>
      <c r="K79" s="6"/>
      <c r="L79" s="6" t="s">
        <v>16</v>
      </c>
      <c r="N79" s="84"/>
    </row>
    <row r="80" spans="1:14" s="26" customFormat="1" ht="51">
      <c r="A80" s="91" t="s">
        <v>83</v>
      </c>
      <c r="B80" s="41"/>
      <c r="C80" s="92">
        <v>7360000</v>
      </c>
      <c r="D80" s="92"/>
      <c r="E80" s="57"/>
      <c r="F80" s="6"/>
      <c r="G80" s="43"/>
      <c r="H80" s="25"/>
      <c r="I80" s="24"/>
      <c r="J80" s="25">
        <f>C80-H80</f>
        <v>7360000</v>
      </c>
      <c r="K80" s="6"/>
      <c r="L80" s="93" t="s">
        <v>84</v>
      </c>
      <c r="N80" s="84">
        <f t="shared" si="1"/>
        <v>0</v>
      </c>
    </row>
    <row r="81" spans="1:14" s="26" customFormat="1" ht="51">
      <c r="A81" s="91" t="s">
        <v>85</v>
      </c>
      <c r="B81" s="41"/>
      <c r="C81" s="92">
        <v>12000000</v>
      </c>
      <c r="D81" s="92"/>
      <c r="E81" s="57"/>
      <c r="F81" s="6"/>
      <c r="G81" s="43"/>
      <c r="H81" s="25"/>
      <c r="I81" s="24"/>
      <c r="J81" s="25">
        <f>C81-H81</f>
        <v>12000000</v>
      </c>
      <c r="K81" s="6"/>
      <c r="L81" s="93" t="s">
        <v>86</v>
      </c>
      <c r="N81" s="84">
        <f>D81-H81</f>
        <v>0</v>
      </c>
    </row>
    <row r="82" spans="1:14" ht="12">
      <c r="A82" s="35" t="s">
        <v>91</v>
      </c>
      <c r="B82" s="10"/>
      <c r="C82" s="74">
        <f>SUM(C75:C81)</f>
        <v>29071209.04</v>
      </c>
      <c r="D82" s="74">
        <f>SUM(D75:D81)</f>
        <v>9626189.49</v>
      </c>
      <c r="E82" s="59"/>
      <c r="F82" s="35"/>
      <c r="G82" s="75"/>
      <c r="H82" s="74">
        <f>SUM(H75:H81)</f>
        <v>9626189.49</v>
      </c>
      <c r="J82" s="33">
        <f t="shared" si="0"/>
        <v>19445019.549999997</v>
      </c>
      <c r="K82" s="10"/>
      <c r="L82" s="10"/>
      <c r="N82" s="84"/>
    </row>
    <row r="85" spans="1:10" ht="12.75">
      <c r="A85" s="101" t="s">
        <v>87</v>
      </c>
      <c r="B85" s="94"/>
      <c r="C85" s="94"/>
      <c r="D85" s="94"/>
      <c r="E85" s="95"/>
      <c r="F85" s="94"/>
      <c r="G85" s="94"/>
      <c r="H85" s="96"/>
      <c r="I85" s="97"/>
      <c r="J85" s="94"/>
    </row>
    <row r="86" spans="1:14" ht="51">
      <c r="A86" s="100" t="s">
        <v>88</v>
      </c>
      <c r="B86" s="98"/>
      <c r="C86" s="99">
        <v>2300000</v>
      </c>
      <c r="D86" s="99"/>
      <c r="E86" s="99"/>
      <c r="F86" s="99"/>
      <c r="G86" s="99"/>
      <c r="H86" s="99"/>
      <c r="I86" s="99"/>
      <c r="J86" s="25">
        <f>C86-H86</f>
        <v>2300000</v>
      </c>
      <c r="K86" s="10"/>
      <c r="L86" s="100" t="s">
        <v>89</v>
      </c>
      <c r="N86" s="84">
        <f>D86-H86</f>
        <v>0</v>
      </c>
    </row>
    <row r="89" spans="1:8" ht="12">
      <c r="A89" s="80" t="s">
        <v>7</v>
      </c>
      <c r="C89" s="76"/>
      <c r="H89" s="2" t="s">
        <v>8</v>
      </c>
    </row>
    <row r="92" spans="1:11" ht="12">
      <c r="A92" s="79" t="s">
        <v>81</v>
      </c>
      <c r="B92" s="81"/>
      <c r="C92" s="77"/>
      <c r="D92" s="5"/>
      <c r="E92" s="5"/>
      <c r="F92" s="5"/>
      <c r="G92" s="78"/>
      <c r="H92" s="5"/>
      <c r="I92" s="5"/>
      <c r="J92" s="159" t="s">
        <v>63</v>
      </c>
      <c r="K92" s="159"/>
    </row>
    <row r="93" spans="1:11" ht="12">
      <c r="A93" s="83" t="s">
        <v>9</v>
      </c>
      <c r="B93" s="82"/>
      <c r="E93" s="1"/>
      <c r="H93" s="1"/>
      <c r="J93" s="160" t="s">
        <v>10</v>
      </c>
      <c r="K93" s="160"/>
    </row>
  </sheetData>
  <sheetProtection/>
  <mergeCells count="19">
    <mergeCell ref="G8:H8"/>
    <mergeCell ref="K8:K9"/>
    <mergeCell ref="J93:K93"/>
    <mergeCell ref="F32:F36"/>
    <mergeCell ref="F39:F42"/>
    <mergeCell ref="F45:F50"/>
    <mergeCell ref="F53:F63"/>
    <mergeCell ref="A65:H65"/>
    <mergeCell ref="J92:K92"/>
    <mergeCell ref="L8:L9"/>
    <mergeCell ref="A16:L16"/>
    <mergeCell ref="F18:F22"/>
    <mergeCell ref="F25:F29"/>
    <mergeCell ref="A8:A9"/>
    <mergeCell ref="B8:B9"/>
    <mergeCell ref="C8:C9"/>
    <mergeCell ref="D8:D9"/>
    <mergeCell ref="E8:E9"/>
    <mergeCell ref="F8:F9"/>
  </mergeCells>
  <printOptions/>
  <pageMargins left="0.2" right="0.2" top="1" bottom="0.5" header="0.3" footer="0.3"/>
  <pageSetup horizontalDpi="180" verticalDpi="180" orientation="landscape" paperSize="5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92"/>
  <sheetViews>
    <sheetView zoomScalePageLayoutView="0" workbookViewId="0" topLeftCell="A69">
      <selection activeCell="A82" sqref="A82"/>
    </sheetView>
  </sheetViews>
  <sheetFormatPr defaultColWidth="9.140625" defaultRowHeight="15"/>
  <cols>
    <col min="1" max="1" width="30.28125" style="1" customWidth="1"/>
    <col min="2" max="2" width="27.140625" style="1" customWidth="1"/>
    <col min="3" max="3" width="16.140625" style="2" customWidth="1"/>
    <col min="4" max="4" width="13.8515625" style="1" customWidth="1"/>
    <col min="5" max="5" width="10.7109375" style="112" customWidth="1"/>
    <col min="6" max="6" width="10.8515625" style="1" customWidth="1"/>
    <col min="7" max="7" width="11.140625" style="4" customWidth="1"/>
    <col min="8" max="8" width="13.28125" style="2" customWidth="1"/>
    <col min="9" max="9" width="12.140625" style="1" hidden="1" customWidth="1"/>
    <col min="10" max="10" width="15.140625" style="1" customWidth="1"/>
    <col min="11" max="11" width="6.57421875" style="1" customWidth="1"/>
    <col min="12" max="12" width="13.140625" style="1" customWidth="1"/>
    <col min="13" max="13" width="9.140625" style="1" customWidth="1"/>
    <col min="14" max="14" width="11.421875" style="1" customWidth="1"/>
    <col min="15" max="16384" width="9.140625" style="1" customWidth="1"/>
  </cols>
  <sheetData>
    <row r="1" ht="12">
      <c r="A1" s="1" t="s">
        <v>66</v>
      </c>
    </row>
    <row r="3" ht="12">
      <c r="A3" s="5" t="s">
        <v>67</v>
      </c>
    </row>
    <row r="4" ht="12">
      <c r="A4" s="5" t="s">
        <v>93</v>
      </c>
    </row>
    <row r="5" ht="12">
      <c r="A5" s="5"/>
    </row>
    <row r="6" ht="12">
      <c r="A6" s="5" t="s">
        <v>68</v>
      </c>
    </row>
    <row r="8" spans="1:12" ht="23.25" customHeight="1">
      <c r="A8" s="171" t="s">
        <v>69</v>
      </c>
      <c r="B8" s="171" t="s">
        <v>0</v>
      </c>
      <c r="C8" s="169" t="s">
        <v>70</v>
      </c>
      <c r="D8" s="162" t="s">
        <v>71</v>
      </c>
      <c r="E8" s="171" t="s">
        <v>1</v>
      </c>
      <c r="F8" s="161" t="s">
        <v>2</v>
      </c>
      <c r="G8" s="171" t="s">
        <v>3</v>
      </c>
      <c r="H8" s="171"/>
      <c r="J8" s="6"/>
      <c r="K8" s="161" t="s">
        <v>73</v>
      </c>
      <c r="L8" s="171" t="s">
        <v>6</v>
      </c>
    </row>
    <row r="9" spans="1:12" ht="57.75" customHeight="1">
      <c r="A9" s="172"/>
      <c r="B9" s="172"/>
      <c r="C9" s="170"/>
      <c r="D9" s="176"/>
      <c r="E9" s="172"/>
      <c r="F9" s="162"/>
      <c r="G9" s="7" t="s">
        <v>4</v>
      </c>
      <c r="H9" s="114" t="s">
        <v>5</v>
      </c>
      <c r="J9" s="110" t="s">
        <v>72</v>
      </c>
      <c r="K9" s="162"/>
      <c r="L9" s="172"/>
    </row>
    <row r="10" spans="1:12" ht="12">
      <c r="A10" s="10" t="s">
        <v>74</v>
      </c>
      <c r="B10" s="10" t="s">
        <v>60</v>
      </c>
      <c r="C10" s="11">
        <v>1200000</v>
      </c>
      <c r="D10" s="11"/>
      <c r="E10" s="12">
        <v>41229</v>
      </c>
      <c r="F10" s="13">
        <v>41455</v>
      </c>
      <c r="G10" s="14">
        <v>0.67</v>
      </c>
      <c r="H10" s="11">
        <v>753389.48</v>
      </c>
      <c r="I10" s="10"/>
      <c r="J10" s="11">
        <v>446610.52</v>
      </c>
      <c r="K10" s="10"/>
      <c r="L10" s="10" t="s">
        <v>30</v>
      </c>
    </row>
    <row r="11" spans="1:12" ht="12">
      <c r="A11" s="10" t="s">
        <v>75</v>
      </c>
      <c r="B11" s="10"/>
      <c r="C11" s="11"/>
      <c r="D11" s="11"/>
      <c r="E11" s="12"/>
      <c r="F11" s="13"/>
      <c r="G11" s="14"/>
      <c r="H11" s="11"/>
      <c r="I11" s="10"/>
      <c r="J11" s="11"/>
      <c r="K11" s="10"/>
      <c r="L11" s="10"/>
    </row>
    <row r="12" spans="1:12" ht="12">
      <c r="A12" s="10" t="s">
        <v>76</v>
      </c>
      <c r="B12" s="10"/>
      <c r="C12" s="11"/>
      <c r="D12" s="11"/>
      <c r="E12" s="15"/>
      <c r="F12" s="16"/>
      <c r="G12" s="14"/>
      <c r="H12" s="11"/>
      <c r="I12" s="10"/>
      <c r="J12" s="11"/>
      <c r="K12" s="10"/>
      <c r="L12" s="10"/>
    </row>
    <row r="13" spans="1:12" ht="12">
      <c r="A13" s="10" t="s">
        <v>77</v>
      </c>
      <c r="B13" s="10" t="s">
        <v>78</v>
      </c>
      <c r="C13" s="11">
        <v>250000</v>
      </c>
      <c r="D13" s="11"/>
      <c r="E13" s="15">
        <v>40976</v>
      </c>
      <c r="F13" s="16">
        <v>41105</v>
      </c>
      <c r="G13" s="14">
        <v>1</v>
      </c>
      <c r="H13" s="11">
        <v>228323.71</v>
      </c>
      <c r="I13" s="10"/>
      <c r="J13" s="11">
        <v>21676.29</v>
      </c>
      <c r="K13" s="10"/>
      <c r="L13" s="10" t="s">
        <v>16</v>
      </c>
    </row>
    <row r="14" spans="1:12" ht="12">
      <c r="A14" s="10"/>
      <c r="B14" s="10"/>
      <c r="C14" s="11"/>
      <c r="D14" s="11"/>
      <c r="E14" s="15"/>
      <c r="F14" s="16"/>
      <c r="G14" s="14"/>
      <c r="H14" s="11"/>
      <c r="I14" s="10"/>
      <c r="J14" s="11"/>
      <c r="K14" s="10"/>
      <c r="L14" s="10"/>
    </row>
    <row r="15" spans="1:12" ht="12">
      <c r="A15" s="10"/>
      <c r="B15" s="10"/>
      <c r="C15" s="11"/>
      <c r="D15" s="11"/>
      <c r="E15" s="15"/>
      <c r="F15" s="16"/>
      <c r="G15" s="14"/>
      <c r="H15" s="11"/>
      <c r="I15" s="10"/>
      <c r="J15" s="11"/>
      <c r="K15" s="10"/>
      <c r="L15" s="10"/>
    </row>
    <row r="16" spans="1:12" ht="18.75" customHeight="1">
      <c r="A16" s="173" t="s">
        <v>12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5"/>
    </row>
    <row r="17" spans="1:12" s="26" customFormat="1" ht="12">
      <c r="A17" s="17" t="s">
        <v>13</v>
      </c>
      <c r="B17" s="18"/>
      <c r="C17" s="19"/>
      <c r="D17" s="20"/>
      <c r="E17" s="113"/>
      <c r="F17" s="22"/>
      <c r="G17" s="23"/>
      <c r="H17" s="20"/>
      <c r="I17" s="24">
        <f>D17-H17</f>
        <v>0</v>
      </c>
      <c r="J17" s="25"/>
      <c r="K17" s="6"/>
      <c r="L17" s="6"/>
    </row>
    <row r="18" spans="1:14" ht="12">
      <c r="A18" s="27" t="s">
        <v>14</v>
      </c>
      <c r="B18" s="28" t="s">
        <v>15</v>
      </c>
      <c r="C18" s="29">
        <v>70000</v>
      </c>
      <c r="D18" s="11">
        <v>68498.76</v>
      </c>
      <c r="E18" s="30">
        <v>42134</v>
      </c>
      <c r="F18" s="163">
        <v>42287</v>
      </c>
      <c r="G18" s="31">
        <v>1</v>
      </c>
      <c r="H18" s="11">
        <v>51514.3</v>
      </c>
      <c r="I18" s="24">
        <f>D18-H18</f>
        <v>16984.459999999992</v>
      </c>
      <c r="J18" s="11">
        <f>C18-H18</f>
        <v>18485.699999999997</v>
      </c>
      <c r="K18" s="10"/>
      <c r="L18" s="10" t="s">
        <v>16</v>
      </c>
      <c r="N18" s="84">
        <f>D18-H18</f>
        <v>16984.459999999992</v>
      </c>
    </row>
    <row r="19" spans="1:14" ht="12">
      <c r="A19" s="27" t="s">
        <v>14</v>
      </c>
      <c r="B19" s="28" t="s">
        <v>17</v>
      </c>
      <c r="C19" s="29">
        <v>119999.99</v>
      </c>
      <c r="D19" s="11">
        <v>118499.98</v>
      </c>
      <c r="E19" s="30">
        <v>42134</v>
      </c>
      <c r="F19" s="164"/>
      <c r="G19" s="31">
        <v>1</v>
      </c>
      <c r="H19" s="11">
        <v>118499.98</v>
      </c>
      <c r="I19" s="24"/>
      <c r="J19" s="11">
        <f aca="true" t="shared" si="0" ref="J19:J82">C19-H19</f>
        <v>1500.0100000000093</v>
      </c>
      <c r="K19" s="10"/>
      <c r="L19" s="10" t="s">
        <v>16</v>
      </c>
      <c r="N19" s="84">
        <f aca="true" t="shared" si="1" ref="N19:N80">D19-H19</f>
        <v>0</v>
      </c>
    </row>
    <row r="20" spans="1:14" ht="12">
      <c r="A20" s="27" t="s">
        <v>14</v>
      </c>
      <c r="B20" s="28" t="s">
        <v>18</v>
      </c>
      <c r="C20" s="29">
        <v>240000</v>
      </c>
      <c r="D20" s="11">
        <v>237999.96</v>
      </c>
      <c r="E20" s="30">
        <v>42134</v>
      </c>
      <c r="F20" s="164"/>
      <c r="G20" s="31">
        <v>1</v>
      </c>
      <c r="H20" s="11">
        <v>237999.95</v>
      </c>
      <c r="I20" s="24"/>
      <c r="J20" s="11">
        <f t="shared" si="0"/>
        <v>2000.0499999999884</v>
      </c>
      <c r="K20" s="10"/>
      <c r="L20" s="10" t="s">
        <v>16</v>
      </c>
      <c r="N20" s="84">
        <f t="shared" si="1"/>
        <v>0.009999999980209395</v>
      </c>
    </row>
    <row r="21" spans="1:14" ht="12">
      <c r="A21" s="27" t="s">
        <v>14</v>
      </c>
      <c r="B21" s="28" t="s">
        <v>19</v>
      </c>
      <c r="C21" s="29">
        <v>260000</v>
      </c>
      <c r="D21" s="11">
        <v>257999</v>
      </c>
      <c r="E21" s="30">
        <v>42134</v>
      </c>
      <c r="F21" s="164"/>
      <c r="G21" s="31">
        <v>1</v>
      </c>
      <c r="H21" s="11">
        <v>227279.93</v>
      </c>
      <c r="I21" s="24"/>
      <c r="J21" s="11">
        <f t="shared" si="0"/>
        <v>32720.070000000007</v>
      </c>
      <c r="K21" s="10"/>
      <c r="L21" s="10" t="s">
        <v>16</v>
      </c>
      <c r="N21" s="84">
        <f t="shared" si="1"/>
        <v>30719.070000000007</v>
      </c>
    </row>
    <row r="22" spans="1:14" ht="12">
      <c r="A22" s="27" t="s">
        <v>14</v>
      </c>
      <c r="B22" s="28" t="s">
        <v>20</v>
      </c>
      <c r="C22" s="29">
        <v>240000</v>
      </c>
      <c r="D22" s="11">
        <v>237999.82</v>
      </c>
      <c r="E22" s="30">
        <v>42134</v>
      </c>
      <c r="F22" s="165"/>
      <c r="G22" s="31">
        <v>1</v>
      </c>
      <c r="H22" s="11">
        <v>206413.05</v>
      </c>
      <c r="I22" s="24"/>
      <c r="J22" s="11">
        <f t="shared" si="0"/>
        <v>33586.95000000001</v>
      </c>
      <c r="K22" s="10"/>
      <c r="L22" s="10" t="s">
        <v>16</v>
      </c>
      <c r="N22" s="84">
        <f t="shared" si="1"/>
        <v>31586.77000000002</v>
      </c>
    </row>
    <row r="23" spans="1:14" ht="12">
      <c r="A23" s="32" t="s">
        <v>21</v>
      </c>
      <c r="B23" s="28"/>
      <c r="C23" s="33">
        <f>SUM(C18:C22)</f>
        <v>929999.99</v>
      </c>
      <c r="D23" s="33">
        <f>SUM(D18:D22)</f>
        <v>920997.52</v>
      </c>
      <c r="E23" s="34"/>
      <c r="F23" s="35"/>
      <c r="G23" s="36"/>
      <c r="H23" s="33">
        <f>SUM(H18:H22)</f>
        <v>841707.21</v>
      </c>
      <c r="I23" s="24"/>
      <c r="J23" s="33">
        <f t="shared" si="0"/>
        <v>88292.78000000003</v>
      </c>
      <c r="K23" s="10"/>
      <c r="L23" s="10"/>
      <c r="N23" s="84"/>
    </row>
    <row r="24" spans="1:14" ht="12">
      <c r="A24" s="37" t="s">
        <v>22</v>
      </c>
      <c r="B24" s="28"/>
      <c r="C24" s="29"/>
      <c r="D24" s="11"/>
      <c r="E24" s="30"/>
      <c r="F24" s="10"/>
      <c r="G24" s="31"/>
      <c r="H24" s="11"/>
      <c r="I24" s="24"/>
      <c r="J24" s="11"/>
      <c r="K24" s="10"/>
      <c r="L24" s="10"/>
      <c r="N24" s="84"/>
    </row>
    <row r="25" spans="1:14" ht="12">
      <c r="A25" s="27" t="s">
        <v>14</v>
      </c>
      <c r="B25" s="28" t="s">
        <v>23</v>
      </c>
      <c r="C25" s="29">
        <v>240000</v>
      </c>
      <c r="D25" s="11">
        <v>239530</v>
      </c>
      <c r="E25" s="30">
        <v>42134</v>
      </c>
      <c r="F25" s="163">
        <v>42287</v>
      </c>
      <c r="G25" s="31">
        <v>1</v>
      </c>
      <c r="H25" s="11">
        <v>175135.26</v>
      </c>
      <c r="I25" s="24"/>
      <c r="J25" s="11">
        <f t="shared" si="0"/>
        <v>64864.73999999999</v>
      </c>
      <c r="K25" s="10"/>
      <c r="L25" s="10" t="s">
        <v>16</v>
      </c>
      <c r="N25" s="84">
        <f t="shared" si="1"/>
        <v>64394.73999999999</v>
      </c>
    </row>
    <row r="26" spans="1:14" ht="12">
      <c r="A26" s="27" t="s">
        <v>14</v>
      </c>
      <c r="B26" s="28" t="s">
        <v>24</v>
      </c>
      <c r="C26" s="29">
        <v>70000</v>
      </c>
      <c r="D26" s="11">
        <v>69202.48</v>
      </c>
      <c r="E26" s="30">
        <v>42134</v>
      </c>
      <c r="F26" s="164"/>
      <c r="G26" s="31">
        <v>1</v>
      </c>
      <c r="H26" s="11">
        <v>62783.19</v>
      </c>
      <c r="I26" s="24"/>
      <c r="J26" s="11">
        <f t="shared" si="0"/>
        <v>7216.809999999998</v>
      </c>
      <c r="K26" s="10"/>
      <c r="L26" s="10" t="s">
        <v>16</v>
      </c>
      <c r="N26" s="84">
        <f t="shared" si="1"/>
        <v>6419.289999999994</v>
      </c>
    </row>
    <row r="27" spans="1:14" ht="12">
      <c r="A27" s="27" t="s">
        <v>26</v>
      </c>
      <c r="B27" s="28" t="s">
        <v>25</v>
      </c>
      <c r="C27" s="29">
        <v>100000</v>
      </c>
      <c r="D27" s="11">
        <v>99125</v>
      </c>
      <c r="E27" s="30">
        <v>42134</v>
      </c>
      <c r="F27" s="164"/>
      <c r="G27" s="31">
        <v>1</v>
      </c>
      <c r="H27" s="11">
        <v>90424.26</v>
      </c>
      <c r="I27" s="24"/>
      <c r="J27" s="11">
        <f t="shared" si="0"/>
        <v>9575.740000000005</v>
      </c>
      <c r="K27" s="10"/>
      <c r="L27" s="10" t="s">
        <v>16</v>
      </c>
      <c r="N27" s="84">
        <f t="shared" si="1"/>
        <v>8700.740000000005</v>
      </c>
    </row>
    <row r="28" spans="1:14" ht="12">
      <c r="A28" s="27" t="s">
        <v>26</v>
      </c>
      <c r="B28" s="28" t="s">
        <v>17</v>
      </c>
      <c r="C28" s="29">
        <v>120000</v>
      </c>
      <c r="D28" s="11">
        <v>119578.2</v>
      </c>
      <c r="E28" s="30">
        <v>42134</v>
      </c>
      <c r="F28" s="164"/>
      <c r="G28" s="31">
        <v>1</v>
      </c>
      <c r="H28" s="11">
        <v>103217.52</v>
      </c>
      <c r="I28" s="24"/>
      <c r="J28" s="11">
        <f t="shared" si="0"/>
        <v>16782.479999999996</v>
      </c>
      <c r="K28" s="10"/>
      <c r="L28" s="10" t="s">
        <v>16</v>
      </c>
      <c r="N28" s="84">
        <f t="shared" si="1"/>
        <v>16360.679999999993</v>
      </c>
    </row>
    <row r="29" spans="1:14" ht="12">
      <c r="A29" s="27" t="s">
        <v>26</v>
      </c>
      <c r="B29" s="28" t="s">
        <v>27</v>
      </c>
      <c r="C29" s="29">
        <v>240000</v>
      </c>
      <c r="D29" s="11">
        <v>238796.55</v>
      </c>
      <c r="E29" s="30">
        <v>42134</v>
      </c>
      <c r="F29" s="165"/>
      <c r="G29" s="31">
        <v>1</v>
      </c>
      <c r="H29" s="11">
        <v>217936.06</v>
      </c>
      <c r="I29" s="24"/>
      <c r="J29" s="11">
        <f t="shared" si="0"/>
        <v>22063.940000000002</v>
      </c>
      <c r="K29" s="10"/>
      <c r="L29" s="10" t="s">
        <v>16</v>
      </c>
      <c r="N29" s="84">
        <f t="shared" si="1"/>
        <v>20860.48999999999</v>
      </c>
    </row>
    <row r="30" spans="1:14" ht="12">
      <c r="A30" s="32" t="s">
        <v>21</v>
      </c>
      <c r="B30" s="28"/>
      <c r="C30" s="33">
        <f>SUM(C25:C29)</f>
        <v>770000</v>
      </c>
      <c r="D30" s="33">
        <f>SUM(D25:D29)</f>
        <v>766232.23</v>
      </c>
      <c r="E30" s="34"/>
      <c r="F30" s="35"/>
      <c r="G30" s="36"/>
      <c r="H30" s="33">
        <f>SUM(H25:H29)</f>
        <v>649496.29</v>
      </c>
      <c r="I30" s="24"/>
      <c r="J30" s="33">
        <f t="shared" si="0"/>
        <v>120503.70999999996</v>
      </c>
      <c r="K30" s="10"/>
      <c r="L30" s="10"/>
      <c r="N30" s="84"/>
    </row>
    <row r="31" spans="1:14" ht="12">
      <c r="A31" s="37" t="s">
        <v>28</v>
      </c>
      <c r="B31" s="28"/>
      <c r="C31" s="29"/>
      <c r="D31" s="11"/>
      <c r="E31" s="30"/>
      <c r="F31" s="10"/>
      <c r="G31" s="31"/>
      <c r="H31" s="11"/>
      <c r="I31" s="24"/>
      <c r="J31" s="11">
        <f t="shared" si="0"/>
        <v>0</v>
      </c>
      <c r="K31" s="10"/>
      <c r="L31" s="10"/>
      <c r="N31" s="84"/>
    </row>
    <row r="32" spans="1:14" ht="12">
      <c r="A32" s="27" t="s">
        <v>14</v>
      </c>
      <c r="B32" s="28" t="s">
        <v>29</v>
      </c>
      <c r="C32" s="29">
        <v>200000</v>
      </c>
      <c r="D32" s="11">
        <v>199702</v>
      </c>
      <c r="E32" s="30">
        <v>42146</v>
      </c>
      <c r="F32" s="163">
        <v>42299</v>
      </c>
      <c r="G32" s="31">
        <v>1</v>
      </c>
      <c r="H32" s="11">
        <v>199702</v>
      </c>
      <c r="I32" s="24"/>
      <c r="J32" s="11">
        <f t="shared" si="0"/>
        <v>298</v>
      </c>
      <c r="K32" s="10"/>
      <c r="L32" s="10" t="s">
        <v>16</v>
      </c>
      <c r="N32" s="84">
        <f t="shared" si="1"/>
        <v>0</v>
      </c>
    </row>
    <row r="33" spans="1:14" ht="12">
      <c r="A33" s="27" t="s">
        <v>14</v>
      </c>
      <c r="B33" s="28" t="s">
        <v>31</v>
      </c>
      <c r="C33" s="29">
        <v>100000</v>
      </c>
      <c r="D33" s="11">
        <v>99932.84</v>
      </c>
      <c r="E33" s="30">
        <v>42146</v>
      </c>
      <c r="F33" s="164"/>
      <c r="G33" s="31">
        <v>1</v>
      </c>
      <c r="H33" s="11">
        <v>93436.84</v>
      </c>
      <c r="I33" s="24"/>
      <c r="J33" s="11">
        <f t="shared" si="0"/>
        <v>6563.1600000000035</v>
      </c>
      <c r="K33" s="10"/>
      <c r="L33" s="10" t="s">
        <v>79</v>
      </c>
      <c r="N33" s="84">
        <f t="shared" si="1"/>
        <v>6496</v>
      </c>
    </row>
    <row r="34" spans="1:14" ht="12">
      <c r="A34" s="27" t="s">
        <v>14</v>
      </c>
      <c r="B34" s="28" t="s">
        <v>32</v>
      </c>
      <c r="C34" s="29">
        <v>120000</v>
      </c>
      <c r="D34" s="11">
        <v>119918.95</v>
      </c>
      <c r="E34" s="30">
        <v>42146</v>
      </c>
      <c r="F34" s="164"/>
      <c r="G34" s="31">
        <v>1</v>
      </c>
      <c r="H34" s="11">
        <v>118304.25</v>
      </c>
      <c r="I34" s="24"/>
      <c r="J34" s="11">
        <f t="shared" si="0"/>
        <v>1695.75</v>
      </c>
      <c r="K34" s="10"/>
      <c r="L34" s="10" t="s">
        <v>16</v>
      </c>
      <c r="N34" s="84">
        <f t="shared" si="1"/>
        <v>1614.699999999997</v>
      </c>
    </row>
    <row r="35" spans="1:14" ht="12">
      <c r="A35" s="27" t="s">
        <v>14</v>
      </c>
      <c r="B35" s="28" t="s">
        <v>33</v>
      </c>
      <c r="C35" s="29">
        <v>130000</v>
      </c>
      <c r="D35" s="11">
        <v>129871.28</v>
      </c>
      <c r="E35" s="30">
        <v>42146</v>
      </c>
      <c r="F35" s="164"/>
      <c r="G35" s="31">
        <v>1</v>
      </c>
      <c r="H35" s="11">
        <f>96604+17232.28</f>
        <v>113836.28</v>
      </c>
      <c r="I35" s="24"/>
      <c r="J35" s="11">
        <f t="shared" si="0"/>
        <v>16163.720000000001</v>
      </c>
      <c r="K35" s="10"/>
      <c r="L35" s="10" t="s">
        <v>16</v>
      </c>
      <c r="N35" s="84">
        <f t="shared" si="1"/>
        <v>16035</v>
      </c>
    </row>
    <row r="36" spans="1:14" ht="12">
      <c r="A36" s="27" t="s">
        <v>14</v>
      </c>
      <c r="B36" s="28" t="s">
        <v>34</v>
      </c>
      <c r="C36" s="29">
        <v>240000</v>
      </c>
      <c r="D36" s="11">
        <v>239857</v>
      </c>
      <c r="E36" s="30">
        <v>42146</v>
      </c>
      <c r="F36" s="165"/>
      <c r="G36" s="31">
        <v>1</v>
      </c>
      <c r="H36" s="11">
        <f>86408.78+153448.22</f>
        <v>239857</v>
      </c>
      <c r="I36" s="24"/>
      <c r="J36" s="11">
        <f t="shared" si="0"/>
        <v>143</v>
      </c>
      <c r="K36" s="10"/>
      <c r="L36" s="10" t="s">
        <v>16</v>
      </c>
      <c r="N36" s="84">
        <f t="shared" si="1"/>
        <v>0</v>
      </c>
    </row>
    <row r="37" spans="1:14" ht="12">
      <c r="A37" s="32" t="s">
        <v>21</v>
      </c>
      <c r="B37" s="28"/>
      <c r="C37" s="33">
        <f>SUM(C32:C36)</f>
        <v>790000</v>
      </c>
      <c r="D37" s="33">
        <f>SUM(D32:D36)</f>
        <v>789282.07</v>
      </c>
      <c r="E37" s="34"/>
      <c r="F37" s="35"/>
      <c r="G37" s="36"/>
      <c r="H37" s="33">
        <f>SUM(H32:H36)</f>
        <v>765136.37</v>
      </c>
      <c r="I37" s="24"/>
      <c r="J37" s="33">
        <f t="shared" si="0"/>
        <v>24863.630000000005</v>
      </c>
      <c r="K37" s="10"/>
      <c r="L37" s="10"/>
      <c r="N37" s="84"/>
    </row>
    <row r="38" spans="1:14" ht="12">
      <c r="A38" s="37" t="s">
        <v>35</v>
      </c>
      <c r="B38" s="28"/>
      <c r="C38" s="29"/>
      <c r="D38" s="11"/>
      <c r="E38" s="30"/>
      <c r="F38" s="10"/>
      <c r="G38" s="31"/>
      <c r="H38" s="11"/>
      <c r="I38" s="24"/>
      <c r="J38" s="11">
        <f t="shared" si="0"/>
        <v>0</v>
      </c>
      <c r="K38" s="10"/>
      <c r="L38" s="10"/>
      <c r="N38" s="84"/>
    </row>
    <row r="39" spans="1:14" ht="12">
      <c r="A39" s="27" t="s">
        <v>14</v>
      </c>
      <c r="B39" s="28" t="s">
        <v>36</v>
      </c>
      <c r="C39" s="29">
        <v>240000</v>
      </c>
      <c r="D39" s="11">
        <v>239887.34</v>
      </c>
      <c r="E39" s="30">
        <v>42146</v>
      </c>
      <c r="F39" s="163">
        <v>42269</v>
      </c>
      <c r="G39" s="31">
        <v>1</v>
      </c>
      <c r="H39" s="11">
        <v>239887.34</v>
      </c>
      <c r="I39" s="24"/>
      <c r="J39" s="11">
        <f t="shared" si="0"/>
        <v>112.66000000000349</v>
      </c>
      <c r="K39" s="10"/>
      <c r="L39" s="10" t="s">
        <v>16</v>
      </c>
      <c r="N39" s="84">
        <f t="shared" si="1"/>
        <v>0</v>
      </c>
    </row>
    <row r="40" spans="1:14" ht="12">
      <c r="A40" s="27" t="s">
        <v>14</v>
      </c>
      <c r="B40" s="28" t="s">
        <v>37</v>
      </c>
      <c r="C40" s="29">
        <v>260000</v>
      </c>
      <c r="D40" s="11">
        <v>259963.92</v>
      </c>
      <c r="E40" s="30">
        <v>42146</v>
      </c>
      <c r="F40" s="166"/>
      <c r="G40" s="31">
        <v>1</v>
      </c>
      <c r="H40" s="11">
        <v>222483.04</v>
      </c>
      <c r="I40" s="24"/>
      <c r="J40" s="11">
        <f t="shared" si="0"/>
        <v>37516.95999999999</v>
      </c>
      <c r="K40" s="10"/>
      <c r="L40" s="10" t="s">
        <v>16</v>
      </c>
      <c r="N40" s="84">
        <f t="shared" si="1"/>
        <v>37480.880000000005</v>
      </c>
    </row>
    <row r="41" spans="1:14" ht="12">
      <c r="A41" s="27" t="s">
        <v>14</v>
      </c>
      <c r="B41" s="28" t="s">
        <v>38</v>
      </c>
      <c r="C41" s="29">
        <v>130000</v>
      </c>
      <c r="D41" s="11">
        <v>129931.68</v>
      </c>
      <c r="E41" s="30">
        <v>42146</v>
      </c>
      <c r="F41" s="166"/>
      <c r="G41" s="31">
        <v>1</v>
      </c>
      <c r="H41" s="11">
        <v>129931.68</v>
      </c>
      <c r="I41" s="24">
        <f aca="true" t="shared" si="2" ref="I41:I63">D41-H41</f>
        <v>0</v>
      </c>
      <c r="J41" s="11">
        <f t="shared" si="0"/>
        <v>68.32000000000698</v>
      </c>
      <c r="K41" s="10"/>
      <c r="L41" s="10" t="s">
        <v>16</v>
      </c>
      <c r="N41" s="84">
        <f t="shared" si="1"/>
        <v>0</v>
      </c>
    </row>
    <row r="42" spans="1:14" ht="12">
      <c r="A42" s="27" t="s">
        <v>14</v>
      </c>
      <c r="B42" s="28" t="s">
        <v>39</v>
      </c>
      <c r="C42" s="29">
        <v>120000</v>
      </c>
      <c r="D42" s="11">
        <v>119883.16</v>
      </c>
      <c r="E42" s="30">
        <v>42146</v>
      </c>
      <c r="F42" s="167"/>
      <c r="G42" s="31">
        <v>1</v>
      </c>
      <c r="H42" s="11">
        <v>119883.16</v>
      </c>
      <c r="I42" s="24">
        <f t="shared" si="2"/>
        <v>0</v>
      </c>
      <c r="J42" s="11">
        <f t="shared" si="0"/>
        <v>116.83999999999651</v>
      </c>
      <c r="K42" s="10"/>
      <c r="L42" s="10" t="s">
        <v>16</v>
      </c>
      <c r="N42" s="84">
        <f t="shared" si="1"/>
        <v>0</v>
      </c>
    </row>
    <row r="43" spans="1:14" ht="12">
      <c r="A43" s="27"/>
      <c r="B43" s="28"/>
      <c r="C43" s="33">
        <f>SUM(C39:C42)</f>
        <v>750000</v>
      </c>
      <c r="D43" s="33">
        <f>SUM(D39:D42)</f>
        <v>749666.1</v>
      </c>
      <c r="E43" s="34"/>
      <c r="F43" s="38"/>
      <c r="G43" s="36"/>
      <c r="H43" s="33">
        <f>SUM(H39:H42)</f>
        <v>712185.2200000001</v>
      </c>
      <c r="I43" s="24">
        <f t="shared" si="2"/>
        <v>37480.87999999989</v>
      </c>
      <c r="J43" s="33">
        <f t="shared" si="0"/>
        <v>37814.77999999991</v>
      </c>
      <c r="K43" s="10"/>
      <c r="L43" s="10"/>
      <c r="N43" s="84"/>
    </row>
    <row r="44" spans="1:14" ht="12">
      <c r="A44" s="37" t="s">
        <v>40</v>
      </c>
      <c r="B44" s="28"/>
      <c r="C44" s="29"/>
      <c r="D44" s="11"/>
      <c r="E44" s="30"/>
      <c r="F44" s="10"/>
      <c r="G44" s="31"/>
      <c r="H44" s="11"/>
      <c r="I44" s="24">
        <f t="shared" si="2"/>
        <v>0</v>
      </c>
      <c r="J44" s="11">
        <f t="shared" si="0"/>
        <v>0</v>
      </c>
      <c r="K44" s="10"/>
      <c r="L44" s="10"/>
      <c r="N44" s="84"/>
    </row>
    <row r="45" spans="1:14" ht="12">
      <c r="A45" s="39" t="s">
        <v>26</v>
      </c>
      <c r="B45" s="39" t="s">
        <v>33</v>
      </c>
      <c r="C45" s="40">
        <v>184425.28</v>
      </c>
      <c r="D45" s="25">
        <v>184386.02</v>
      </c>
      <c r="E45" s="30">
        <v>42238</v>
      </c>
      <c r="F45" s="163">
        <v>42422</v>
      </c>
      <c r="G45" s="31">
        <v>1</v>
      </c>
      <c r="H45" s="11">
        <v>184386.02</v>
      </c>
      <c r="I45" s="24">
        <f t="shared" si="2"/>
        <v>0</v>
      </c>
      <c r="J45" s="11">
        <f t="shared" si="0"/>
        <v>39.26000000000931</v>
      </c>
      <c r="K45" s="10"/>
      <c r="L45" s="10" t="s">
        <v>16</v>
      </c>
      <c r="N45" s="84">
        <f t="shared" si="1"/>
        <v>0</v>
      </c>
    </row>
    <row r="46" spans="1:14" ht="12">
      <c r="A46" s="27" t="s">
        <v>41</v>
      </c>
      <c r="B46" s="28" t="s">
        <v>11</v>
      </c>
      <c r="C46" s="29">
        <v>500000</v>
      </c>
      <c r="D46" s="11">
        <v>499784.47</v>
      </c>
      <c r="E46" s="30">
        <v>42238</v>
      </c>
      <c r="F46" s="166"/>
      <c r="G46" s="31">
        <v>1</v>
      </c>
      <c r="H46" s="11">
        <v>399091.61</v>
      </c>
      <c r="I46" s="24">
        <f t="shared" si="2"/>
        <v>100692.85999999999</v>
      </c>
      <c r="J46" s="11">
        <f t="shared" si="0"/>
        <v>100908.39000000001</v>
      </c>
      <c r="K46" s="10"/>
      <c r="L46" s="10" t="s">
        <v>16</v>
      </c>
      <c r="N46" s="84">
        <f t="shared" si="1"/>
        <v>100692.85999999999</v>
      </c>
    </row>
    <row r="47" spans="1:14" s="26" customFormat="1" ht="24">
      <c r="A47" s="39" t="s">
        <v>42</v>
      </c>
      <c r="B47" s="41" t="s">
        <v>11</v>
      </c>
      <c r="C47" s="42">
        <v>750000</v>
      </c>
      <c r="D47" s="25">
        <v>749582.57</v>
      </c>
      <c r="E47" s="30">
        <v>42238</v>
      </c>
      <c r="F47" s="166"/>
      <c r="G47" s="43">
        <v>1</v>
      </c>
      <c r="H47" s="25">
        <v>749582.57</v>
      </c>
      <c r="I47" s="24">
        <f t="shared" si="2"/>
        <v>0</v>
      </c>
      <c r="J47" s="11">
        <f t="shared" si="0"/>
        <v>417.4300000000512</v>
      </c>
      <c r="K47" s="6"/>
      <c r="L47" s="6" t="s">
        <v>16</v>
      </c>
      <c r="N47" s="84">
        <f t="shared" si="1"/>
        <v>0</v>
      </c>
    </row>
    <row r="48" spans="1:14" ht="12">
      <c r="A48" s="27" t="s">
        <v>26</v>
      </c>
      <c r="B48" s="28" t="s">
        <v>43</v>
      </c>
      <c r="C48" s="29">
        <v>200000</v>
      </c>
      <c r="D48" s="11">
        <v>199743.01</v>
      </c>
      <c r="E48" s="30">
        <v>42238</v>
      </c>
      <c r="F48" s="166"/>
      <c r="G48" s="31">
        <v>1</v>
      </c>
      <c r="H48" s="11">
        <v>199743.01</v>
      </c>
      <c r="I48" s="24">
        <f t="shared" si="2"/>
        <v>0</v>
      </c>
      <c r="J48" s="11">
        <f t="shared" si="0"/>
        <v>256.9899999999907</v>
      </c>
      <c r="K48" s="10"/>
      <c r="L48" s="10" t="s">
        <v>16</v>
      </c>
      <c r="N48" s="84">
        <f t="shared" si="1"/>
        <v>0</v>
      </c>
    </row>
    <row r="49" spans="1:14" ht="12">
      <c r="A49" s="109" t="s">
        <v>14</v>
      </c>
      <c r="B49" s="45" t="s">
        <v>43</v>
      </c>
      <c r="C49" s="46">
        <v>200000</v>
      </c>
      <c r="D49" s="47">
        <v>199765.2</v>
      </c>
      <c r="E49" s="30">
        <v>42238</v>
      </c>
      <c r="F49" s="166"/>
      <c r="G49" s="31">
        <v>1</v>
      </c>
      <c r="H49" s="47">
        <v>199765.2</v>
      </c>
      <c r="I49" s="24">
        <f t="shared" si="2"/>
        <v>0</v>
      </c>
      <c r="J49" s="11">
        <f t="shared" si="0"/>
        <v>234.79999999998836</v>
      </c>
      <c r="K49" s="10"/>
      <c r="L49" s="10" t="s">
        <v>16</v>
      </c>
      <c r="N49" s="84">
        <f t="shared" si="1"/>
        <v>0</v>
      </c>
    </row>
    <row r="50" spans="1:14" ht="12">
      <c r="A50" s="109" t="s">
        <v>14</v>
      </c>
      <c r="B50" s="48" t="s">
        <v>44</v>
      </c>
      <c r="C50" s="49">
        <v>260000</v>
      </c>
      <c r="D50" s="50">
        <v>259433.52</v>
      </c>
      <c r="E50" s="30">
        <v>42238</v>
      </c>
      <c r="F50" s="167"/>
      <c r="G50" s="31">
        <v>1</v>
      </c>
      <c r="H50" s="11">
        <v>259433.52</v>
      </c>
      <c r="I50" s="24">
        <f t="shared" si="2"/>
        <v>0</v>
      </c>
      <c r="J50" s="11">
        <f t="shared" si="0"/>
        <v>566.4800000000105</v>
      </c>
      <c r="K50" s="10"/>
      <c r="L50" s="10" t="s">
        <v>16</v>
      </c>
      <c r="N50" s="84">
        <f t="shared" si="1"/>
        <v>0</v>
      </c>
    </row>
    <row r="51" spans="1:14" ht="12">
      <c r="A51" s="32" t="s">
        <v>21</v>
      </c>
      <c r="B51" s="28"/>
      <c r="C51" s="33">
        <f>SUM(C45:C50)</f>
        <v>2094425.28</v>
      </c>
      <c r="D51" s="33">
        <f>SUM(D45:D50)</f>
        <v>2092694.79</v>
      </c>
      <c r="E51" s="51"/>
      <c r="F51" s="35"/>
      <c r="G51" s="36"/>
      <c r="H51" s="33">
        <f>SUM(H45:H50)</f>
        <v>1992001.93</v>
      </c>
      <c r="I51" s="24">
        <f t="shared" si="2"/>
        <v>100692.8600000001</v>
      </c>
      <c r="J51" s="33">
        <f t="shared" si="0"/>
        <v>102423.3500000001</v>
      </c>
      <c r="K51" s="10"/>
      <c r="L51" s="10" t="s">
        <v>16</v>
      </c>
      <c r="N51" s="84"/>
    </row>
    <row r="52" spans="1:14" ht="12">
      <c r="A52" s="37" t="s">
        <v>45</v>
      </c>
      <c r="B52" s="28"/>
      <c r="C52" s="29"/>
      <c r="D52" s="11"/>
      <c r="E52" s="12"/>
      <c r="F52" s="10"/>
      <c r="G52" s="31"/>
      <c r="H52" s="11"/>
      <c r="I52" s="24">
        <f t="shared" si="2"/>
        <v>0</v>
      </c>
      <c r="J52" s="11">
        <f t="shared" si="0"/>
        <v>0</v>
      </c>
      <c r="K52" s="10"/>
      <c r="L52" s="10"/>
      <c r="N52" s="84"/>
    </row>
    <row r="53" spans="1:14" ht="12">
      <c r="A53" s="27" t="s">
        <v>14</v>
      </c>
      <c r="B53" s="28" t="s">
        <v>46</v>
      </c>
      <c r="C53" s="29">
        <v>260000</v>
      </c>
      <c r="D53" s="11">
        <v>252889.66</v>
      </c>
      <c r="E53" s="30">
        <v>42238</v>
      </c>
      <c r="F53" s="163">
        <v>42422</v>
      </c>
      <c r="G53" s="31">
        <v>1</v>
      </c>
      <c r="H53" s="11">
        <v>252884.66</v>
      </c>
      <c r="I53" s="24">
        <f t="shared" si="2"/>
        <v>5</v>
      </c>
      <c r="J53" s="11">
        <f t="shared" si="0"/>
        <v>7115.3399999999965</v>
      </c>
      <c r="K53" s="10"/>
      <c r="L53" s="10" t="s">
        <v>16</v>
      </c>
      <c r="N53" s="84">
        <f t="shared" si="1"/>
        <v>5</v>
      </c>
    </row>
    <row r="54" spans="1:14" ht="12">
      <c r="A54" s="27" t="s">
        <v>26</v>
      </c>
      <c r="B54" s="28" t="s">
        <v>47</v>
      </c>
      <c r="C54" s="29">
        <v>130000</v>
      </c>
      <c r="D54" s="11">
        <v>127866</v>
      </c>
      <c r="E54" s="30">
        <v>42238</v>
      </c>
      <c r="F54" s="166"/>
      <c r="G54" s="31">
        <v>1</v>
      </c>
      <c r="H54" s="11">
        <v>127866</v>
      </c>
      <c r="I54" s="24">
        <f t="shared" si="2"/>
        <v>0</v>
      </c>
      <c r="J54" s="11">
        <f t="shared" si="0"/>
        <v>2134</v>
      </c>
      <c r="K54" s="10"/>
      <c r="L54" s="10" t="s">
        <v>16</v>
      </c>
      <c r="N54" s="84">
        <f t="shared" si="1"/>
        <v>0</v>
      </c>
    </row>
    <row r="55" spans="1:14" ht="12">
      <c r="A55" s="27" t="s">
        <v>14</v>
      </c>
      <c r="B55" s="28" t="s">
        <v>47</v>
      </c>
      <c r="C55" s="29">
        <v>130000</v>
      </c>
      <c r="D55" s="11">
        <v>128328.7</v>
      </c>
      <c r="E55" s="30">
        <v>42238</v>
      </c>
      <c r="F55" s="166"/>
      <c r="G55" s="31">
        <v>1</v>
      </c>
      <c r="H55" s="11">
        <f>47900+80428.7</f>
        <v>128328.7</v>
      </c>
      <c r="I55" s="24">
        <f t="shared" si="2"/>
        <v>0</v>
      </c>
      <c r="J55" s="11">
        <f t="shared" si="0"/>
        <v>1671.300000000003</v>
      </c>
      <c r="K55" s="10"/>
      <c r="L55" s="10" t="s">
        <v>16</v>
      </c>
      <c r="N55" s="84">
        <f t="shared" si="1"/>
        <v>0</v>
      </c>
    </row>
    <row r="56" spans="1:14" ht="12">
      <c r="A56" s="27" t="s">
        <v>26</v>
      </c>
      <c r="B56" s="28" t="s">
        <v>48</v>
      </c>
      <c r="C56" s="29">
        <v>100000</v>
      </c>
      <c r="D56" s="11">
        <v>99202.54</v>
      </c>
      <c r="E56" s="30">
        <v>42238</v>
      </c>
      <c r="F56" s="166"/>
      <c r="G56" s="31">
        <v>1</v>
      </c>
      <c r="H56" s="11">
        <v>99202.54</v>
      </c>
      <c r="I56" s="24">
        <f t="shared" si="2"/>
        <v>0</v>
      </c>
      <c r="J56" s="11">
        <f t="shared" si="0"/>
        <v>797.4600000000064</v>
      </c>
      <c r="K56" s="10"/>
      <c r="L56" s="10" t="s">
        <v>16</v>
      </c>
      <c r="N56" s="84">
        <f t="shared" si="1"/>
        <v>0</v>
      </c>
    </row>
    <row r="57" spans="1:14" ht="12">
      <c r="A57" s="27" t="s">
        <v>14</v>
      </c>
      <c r="B57" s="28" t="s">
        <v>48</v>
      </c>
      <c r="C57" s="29">
        <v>160000</v>
      </c>
      <c r="D57" s="11">
        <v>159438.3</v>
      </c>
      <c r="E57" s="30">
        <v>42238</v>
      </c>
      <c r="F57" s="166"/>
      <c r="G57" s="31">
        <v>1</v>
      </c>
      <c r="H57" s="11">
        <v>159438.3</v>
      </c>
      <c r="I57" s="24">
        <f t="shared" si="2"/>
        <v>0</v>
      </c>
      <c r="J57" s="11">
        <f t="shared" si="0"/>
        <v>561.7000000000116</v>
      </c>
      <c r="K57" s="10"/>
      <c r="L57" s="10" t="s">
        <v>16</v>
      </c>
      <c r="N57" s="84">
        <f t="shared" si="1"/>
        <v>0</v>
      </c>
    </row>
    <row r="58" spans="1:14" ht="12">
      <c r="A58" s="27" t="s">
        <v>14</v>
      </c>
      <c r="B58" s="28" t="s">
        <v>49</v>
      </c>
      <c r="C58" s="29">
        <v>120000</v>
      </c>
      <c r="D58" s="11">
        <v>119353.7</v>
      </c>
      <c r="E58" s="30">
        <v>42238</v>
      </c>
      <c r="F58" s="166"/>
      <c r="G58" s="31">
        <v>1</v>
      </c>
      <c r="H58" s="11">
        <f>15840+78640.7</f>
        <v>94480.7</v>
      </c>
      <c r="I58" s="24">
        <f t="shared" si="2"/>
        <v>24873</v>
      </c>
      <c r="J58" s="11">
        <f t="shared" si="0"/>
        <v>25519.300000000003</v>
      </c>
      <c r="K58" s="10"/>
      <c r="L58" s="10" t="s">
        <v>79</v>
      </c>
      <c r="N58" s="84">
        <f t="shared" si="1"/>
        <v>24873</v>
      </c>
    </row>
    <row r="59" spans="1:14" ht="12">
      <c r="A59" s="27" t="s">
        <v>26</v>
      </c>
      <c r="B59" s="28" t="s">
        <v>38</v>
      </c>
      <c r="C59" s="29">
        <v>130000</v>
      </c>
      <c r="D59" s="11">
        <v>127120</v>
      </c>
      <c r="E59" s="30">
        <v>42238</v>
      </c>
      <c r="F59" s="166"/>
      <c r="G59" s="31">
        <v>1</v>
      </c>
      <c r="H59" s="11">
        <f>95500+31620</f>
        <v>127120</v>
      </c>
      <c r="I59" s="24">
        <f t="shared" si="2"/>
        <v>0</v>
      </c>
      <c r="J59" s="11">
        <f t="shared" si="0"/>
        <v>2880</v>
      </c>
      <c r="K59" s="10"/>
      <c r="L59" s="10" t="s">
        <v>16</v>
      </c>
      <c r="N59" s="84">
        <f t="shared" si="1"/>
        <v>0</v>
      </c>
    </row>
    <row r="60" spans="1:14" s="26" customFormat="1" ht="24">
      <c r="A60" s="52" t="s">
        <v>64</v>
      </c>
      <c r="B60" s="41" t="s">
        <v>11</v>
      </c>
      <c r="C60" s="42">
        <v>100000</v>
      </c>
      <c r="D60" s="25">
        <v>98512</v>
      </c>
      <c r="E60" s="30">
        <v>42238</v>
      </c>
      <c r="F60" s="166"/>
      <c r="G60" s="43">
        <v>1</v>
      </c>
      <c r="H60" s="25">
        <f>93760+4752</f>
        <v>98512</v>
      </c>
      <c r="I60" s="24">
        <f t="shared" si="2"/>
        <v>0</v>
      </c>
      <c r="J60" s="11">
        <f t="shared" si="0"/>
        <v>1488</v>
      </c>
      <c r="K60" s="6"/>
      <c r="L60" s="6" t="s">
        <v>16</v>
      </c>
      <c r="N60" s="84">
        <f t="shared" si="1"/>
        <v>0</v>
      </c>
    </row>
    <row r="61" spans="1:14" s="56" customFormat="1" ht="24">
      <c r="A61" s="39" t="s">
        <v>50</v>
      </c>
      <c r="B61" s="41" t="s">
        <v>11</v>
      </c>
      <c r="C61" s="42">
        <v>100000</v>
      </c>
      <c r="D61" s="53">
        <v>99375.8</v>
      </c>
      <c r="E61" s="30">
        <v>42238</v>
      </c>
      <c r="F61" s="166"/>
      <c r="G61" s="43">
        <v>1</v>
      </c>
      <c r="H61" s="53">
        <f>52460.8+46915</f>
        <v>99375.8</v>
      </c>
      <c r="I61" s="54">
        <f t="shared" si="2"/>
        <v>0</v>
      </c>
      <c r="J61" s="11">
        <f t="shared" si="0"/>
        <v>624.1999999999971</v>
      </c>
      <c r="K61" s="55"/>
      <c r="L61" s="55" t="s">
        <v>16</v>
      </c>
      <c r="N61" s="84">
        <f t="shared" si="1"/>
        <v>0</v>
      </c>
    </row>
    <row r="62" spans="1:14" ht="12">
      <c r="A62" s="27" t="s">
        <v>26</v>
      </c>
      <c r="B62" s="28" t="s">
        <v>39</v>
      </c>
      <c r="C62" s="29">
        <v>120000</v>
      </c>
      <c r="D62" s="11">
        <v>119428</v>
      </c>
      <c r="E62" s="30">
        <v>42238</v>
      </c>
      <c r="F62" s="166"/>
      <c r="G62" s="31">
        <v>1</v>
      </c>
      <c r="H62" s="11">
        <v>119428</v>
      </c>
      <c r="I62" s="24">
        <f t="shared" si="2"/>
        <v>0</v>
      </c>
      <c r="J62" s="11">
        <f t="shared" si="0"/>
        <v>572</v>
      </c>
      <c r="K62" s="10"/>
      <c r="L62" s="10" t="s">
        <v>16</v>
      </c>
      <c r="N62" s="84">
        <f t="shared" si="1"/>
        <v>0</v>
      </c>
    </row>
    <row r="63" spans="1:14" ht="12">
      <c r="A63" s="27" t="s">
        <v>51</v>
      </c>
      <c r="B63" s="28" t="s">
        <v>11</v>
      </c>
      <c r="C63" s="29">
        <v>130000</v>
      </c>
      <c r="D63" s="11">
        <v>129020</v>
      </c>
      <c r="E63" s="30">
        <v>42238</v>
      </c>
      <c r="F63" s="167"/>
      <c r="G63" s="31">
        <v>1</v>
      </c>
      <c r="H63" s="11">
        <v>129020</v>
      </c>
      <c r="I63" s="24">
        <f t="shared" si="2"/>
        <v>0</v>
      </c>
      <c r="J63" s="11">
        <f t="shared" si="0"/>
        <v>980</v>
      </c>
      <c r="K63" s="10"/>
      <c r="L63" s="10" t="s">
        <v>16</v>
      </c>
      <c r="N63" s="84">
        <f t="shared" si="1"/>
        <v>0</v>
      </c>
    </row>
    <row r="64" spans="1:14" ht="12">
      <c r="A64" s="32" t="s">
        <v>21</v>
      </c>
      <c r="B64" s="28"/>
      <c r="C64" s="33">
        <f>SUM(C53:C63)</f>
        <v>1480000</v>
      </c>
      <c r="D64" s="33">
        <f>SUM(D53:D63)</f>
        <v>1460534.7</v>
      </c>
      <c r="E64" s="51"/>
      <c r="F64" s="35"/>
      <c r="G64" s="36"/>
      <c r="H64" s="33">
        <f>SUM(H53:H63)</f>
        <v>1435656.7</v>
      </c>
      <c r="I64" s="24"/>
      <c r="J64" s="33">
        <f t="shared" si="0"/>
        <v>44343.30000000005</v>
      </c>
      <c r="K64" s="10"/>
      <c r="L64" s="10"/>
      <c r="N64" s="84"/>
    </row>
    <row r="65" spans="1:14" ht="12">
      <c r="A65" s="168"/>
      <c r="B65" s="168"/>
      <c r="C65" s="168"/>
      <c r="D65" s="168"/>
      <c r="E65" s="168"/>
      <c r="F65" s="168"/>
      <c r="G65" s="168"/>
      <c r="H65" s="168"/>
      <c r="I65" s="24"/>
      <c r="J65" s="11">
        <f t="shared" si="0"/>
        <v>0</v>
      </c>
      <c r="K65" s="10"/>
      <c r="L65" s="10"/>
      <c r="N65" s="84"/>
    </row>
    <row r="66" spans="1:14" s="56" customFormat="1" ht="24">
      <c r="A66" s="39" t="s">
        <v>52</v>
      </c>
      <c r="B66" s="41" t="s">
        <v>11</v>
      </c>
      <c r="C66" s="42">
        <f>8587771.6</f>
        <v>8587771.6</v>
      </c>
      <c r="D66" s="53">
        <v>8587455.51</v>
      </c>
      <c r="E66" s="57">
        <v>42146</v>
      </c>
      <c r="F66" s="30">
        <v>42330</v>
      </c>
      <c r="G66" s="58">
        <v>1</v>
      </c>
      <c r="H66" s="53">
        <v>8587455.51</v>
      </c>
      <c r="I66" s="54"/>
      <c r="J66" s="11">
        <f t="shared" si="0"/>
        <v>316.089999999851</v>
      </c>
      <c r="K66" s="55"/>
      <c r="L66" s="55" t="s">
        <v>16</v>
      </c>
      <c r="N66" s="84">
        <f t="shared" si="1"/>
        <v>0</v>
      </c>
    </row>
    <row r="67" spans="1:14" ht="24">
      <c r="A67" s="39" t="s">
        <v>53</v>
      </c>
      <c r="B67" s="41" t="s">
        <v>43</v>
      </c>
      <c r="C67" s="42">
        <v>17582986.79</v>
      </c>
      <c r="D67" s="53">
        <v>17582637.17</v>
      </c>
      <c r="E67" s="57">
        <v>42146</v>
      </c>
      <c r="F67" s="30">
        <v>42330</v>
      </c>
      <c r="G67" s="58">
        <v>1</v>
      </c>
      <c r="H67" s="53">
        <v>17582637.17</v>
      </c>
      <c r="I67" s="24"/>
      <c r="J67" s="11">
        <f t="shared" si="0"/>
        <v>349.6199999973178</v>
      </c>
      <c r="K67" s="10"/>
      <c r="L67" s="10" t="s">
        <v>16</v>
      </c>
      <c r="N67" s="84">
        <f t="shared" si="1"/>
        <v>0</v>
      </c>
    </row>
    <row r="68" spans="1:14" ht="24">
      <c r="A68" s="39" t="s">
        <v>54</v>
      </c>
      <c r="B68" s="41" t="s">
        <v>27</v>
      </c>
      <c r="C68" s="42">
        <v>4615129.55</v>
      </c>
      <c r="D68" s="53">
        <v>4607254.61</v>
      </c>
      <c r="E68" s="57">
        <v>42146</v>
      </c>
      <c r="F68" s="30">
        <v>42330</v>
      </c>
      <c r="G68" s="58">
        <v>1</v>
      </c>
      <c r="H68" s="53">
        <v>4607254.61</v>
      </c>
      <c r="I68" s="24"/>
      <c r="J68" s="11">
        <f t="shared" si="0"/>
        <v>7874.9399999994785</v>
      </c>
      <c r="K68" s="10"/>
      <c r="L68" s="10" t="s">
        <v>16</v>
      </c>
      <c r="N68" s="84">
        <f t="shared" si="1"/>
        <v>0</v>
      </c>
    </row>
    <row r="69" spans="1:14" ht="24">
      <c r="A69" s="39" t="s">
        <v>55</v>
      </c>
      <c r="B69" s="41" t="s">
        <v>11</v>
      </c>
      <c r="C69" s="42">
        <f>7229996.89+4132000</f>
        <v>11361996.89</v>
      </c>
      <c r="D69" s="53">
        <f>10319968.91+1031996.89</f>
        <v>11351965.8</v>
      </c>
      <c r="E69" s="57">
        <v>42240</v>
      </c>
      <c r="F69" s="30">
        <v>42424</v>
      </c>
      <c r="G69" s="58">
        <v>1</v>
      </c>
      <c r="H69" s="53">
        <f>6197999.99+4132000.01+658890.45+329154.75</f>
        <v>11318045.2</v>
      </c>
      <c r="I69" s="24"/>
      <c r="J69" s="11">
        <f t="shared" si="0"/>
        <v>43951.69000000134</v>
      </c>
      <c r="K69" s="10"/>
      <c r="L69" s="10" t="s">
        <v>16</v>
      </c>
      <c r="N69" s="84">
        <f t="shared" si="1"/>
        <v>33920.60000000149</v>
      </c>
    </row>
    <row r="70" spans="1:14" ht="12">
      <c r="A70" s="32" t="s">
        <v>21</v>
      </c>
      <c r="B70" s="28"/>
      <c r="C70" s="33">
        <f>SUM(C66:C69)</f>
        <v>42147884.83</v>
      </c>
      <c r="D70" s="33">
        <f>SUM(D66:D69)</f>
        <v>42129313.09</v>
      </c>
      <c r="E70" s="51"/>
      <c r="F70" s="59"/>
      <c r="G70" s="60"/>
      <c r="H70" s="33">
        <f>SUM(H66:H69)</f>
        <v>42095392.489999995</v>
      </c>
      <c r="I70" s="24"/>
      <c r="J70" s="33">
        <f t="shared" si="0"/>
        <v>52492.340000003576</v>
      </c>
      <c r="K70" s="10"/>
      <c r="L70" s="10"/>
      <c r="N70" s="84"/>
    </row>
    <row r="71" spans="1:14" ht="12">
      <c r="A71" s="61" t="s">
        <v>56</v>
      </c>
      <c r="B71" s="28"/>
      <c r="C71" s="33">
        <f>C23+C30+C37+C43+C51+C64+C70</f>
        <v>48962310.1</v>
      </c>
      <c r="D71" s="33">
        <f>D23+D30+D37+D43+D51+D64+D70</f>
        <v>48908720.5</v>
      </c>
      <c r="E71" s="51"/>
      <c r="F71" s="59"/>
      <c r="G71" s="60"/>
      <c r="H71" s="33">
        <f>H23+H30+H37+H43+H51+H64+H70</f>
        <v>48491576.20999999</v>
      </c>
      <c r="I71" s="24"/>
      <c r="J71" s="102">
        <f t="shared" si="0"/>
        <v>470733.89000000805</v>
      </c>
      <c r="K71" s="103"/>
      <c r="L71" s="103"/>
      <c r="N71" s="84"/>
    </row>
    <row r="72" spans="1:14" s="70" customFormat="1" ht="12">
      <c r="A72" s="62"/>
      <c r="B72" s="63"/>
      <c r="C72" s="64"/>
      <c r="D72" s="65"/>
      <c r="E72" s="66"/>
      <c r="F72" s="111"/>
      <c r="G72" s="68"/>
      <c r="H72" s="65"/>
      <c r="I72" s="69"/>
      <c r="J72" s="107"/>
      <c r="K72" s="108"/>
      <c r="L72" s="108"/>
      <c r="N72" s="84"/>
    </row>
    <row r="73" spans="1:14" s="70" customFormat="1" ht="12">
      <c r="A73" s="62"/>
      <c r="B73" s="63"/>
      <c r="C73" s="64"/>
      <c r="D73" s="65"/>
      <c r="E73" s="66"/>
      <c r="F73" s="111"/>
      <c r="G73" s="68"/>
      <c r="H73" s="65"/>
      <c r="I73" s="69"/>
      <c r="J73" s="105"/>
      <c r="K73" s="106"/>
      <c r="L73" s="106"/>
      <c r="N73" s="84"/>
    </row>
    <row r="74" spans="1:14" s="70" customFormat="1" ht="12">
      <c r="A74" s="62" t="s">
        <v>90</v>
      </c>
      <c r="B74" s="63"/>
      <c r="C74" s="64"/>
      <c r="D74" s="65"/>
      <c r="E74" s="66"/>
      <c r="F74" s="111"/>
      <c r="G74" s="68"/>
      <c r="H74" s="65"/>
      <c r="I74" s="69"/>
      <c r="J74" s="104"/>
      <c r="K74" s="22"/>
      <c r="L74" s="22"/>
      <c r="N74" s="84"/>
    </row>
    <row r="75" spans="1:14" ht="12">
      <c r="A75" s="27" t="s">
        <v>57</v>
      </c>
      <c r="B75" s="28" t="s">
        <v>11</v>
      </c>
      <c r="C75" s="29">
        <v>1585444.14</v>
      </c>
      <c r="D75" s="11">
        <v>1556523.12</v>
      </c>
      <c r="E75" s="12">
        <v>41995</v>
      </c>
      <c r="F75" s="71"/>
      <c r="G75" s="31">
        <v>1</v>
      </c>
      <c r="H75" s="11">
        <v>1556523.12</v>
      </c>
      <c r="I75" s="24">
        <f>D75-H75</f>
        <v>0</v>
      </c>
      <c r="J75" s="11">
        <f t="shared" si="0"/>
        <v>28921.019999999786</v>
      </c>
      <c r="K75" s="10"/>
      <c r="L75" s="10" t="s">
        <v>16</v>
      </c>
      <c r="N75" s="84">
        <f t="shared" si="1"/>
        <v>0</v>
      </c>
    </row>
    <row r="76" spans="1:14" ht="12">
      <c r="A76" s="27" t="s">
        <v>58</v>
      </c>
      <c r="B76" s="28" t="s">
        <v>27</v>
      </c>
      <c r="C76" s="29">
        <v>190000</v>
      </c>
      <c r="D76" s="11">
        <v>190000</v>
      </c>
      <c r="E76" s="12"/>
      <c r="F76" s="10"/>
      <c r="G76" s="31">
        <v>1</v>
      </c>
      <c r="H76" s="11">
        <v>190000</v>
      </c>
      <c r="I76" s="24">
        <f>D76-H76</f>
        <v>0</v>
      </c>
      <c r="J76" s="11">
        <f t="shared" si="0"/>
        <v>0</v>
      </c>
      <c r="K76" s="10"/>
      <c r="L76" s="10" t="s">
        <v>16</v>
      </c>
      <c r="N76" s="84">
        <f t="shared" si="1"/>
        <v>0</v>
      </c>
    </row>
    <row r="77" spans="1:14" ht="12">
      <c r="A77" s="72" t="s">
        <v>58</v>
      </c>
      <c r="B77" s="28" t="s">
        <v>36</v>
      </c>
      <c r="C77" s="29">
        <v>237500</v>
      </c>
      <c r="D77" s="11">
        <v>237500</v>
      </c>
      <c r="E77" s="12"/>
      <c r="F77" s="10"/>
      <c r="G77" s="31">
        <v>1</v>
      </c>
      <c r="H77" s="11">
        <v>237500</v>
      </c>
      <c r="I77" s="24">
        <f>D77-H77</f>
        <v>0</v>
      </c>
      <c r="J77" s="11">
        <f t="shared" si="0"/>
        <v>0</v>
      </c>
      <c r="K77" s="10"/>
      <c r="L77" s="10" t="s">
        <v>16</v>
      </c>
      <c r="N77" s="84">
        <f t="shared" si="1"/>
        <v>0</v>
      </c>
    </row>
    <row r="78" spans="1:14" s="26" customFormat="1" ht="24">
      <c r="A78" s="72" t="s">
        <v>59</v>
      </c>
      <c r="B78" s="41" t="s">
        <v>60</v>
      </c>
      <c r="C78" s="42">
        <v>829659.67</v>
      </c>
      <c r="D78" s="25">
        <v>814179.6</v>
      </c>
      <c r="E78" s="57">
        <v>41997</v>
      </c>
      <c r="F78" s="6"/>
      <c r="G78" s="43">
        <v>1</v>
      </c>
      <c r="H78" s="25">
        <v>814179.6</v>
      </c>
      <c r="I78" s="24">
        <f>D78-H78</f>
        <v>0</v>
      </c>
      <c r="J78" s="11">
        <f t="shared" si="0"/>
        <v>15480.070000000065</v>
      </c>
      <c r="K78" s="6"/>
      <c r="L78" s="6" t="s">
        <v>16</v>
      </c>
      <c r="N78" s="84">
        <f t="shared" si="1"/>
        <v>0</v>
      </c>
    </row>
    <row r="79" spans="1:14" s="26" customFormat="1" ht="24">
      <c r="A79" s="39" t="s">
        <v>61</v>
      </c>
      <c r="B79" s="41" t="s">
        <v>62</v>
      </c>
      <c r="C79" s="42">
        <f>6539896.19+328709.04</f>
        <v>6868605.23</v>
      </c>
      <c r="D79" s="25">
        <f>6499277.73+328709.04</f>
        <v>6827986.7700000005</v>
      </c>
      <c r="E79" s="57">
        <v>42123</v>
      </c>
      <c r="F79" s="73">
        <v>42332</v>
      </c>
      <c r="G79" s="43">
        <v>1</v>
      </c>
      <c r="H79" s="25">
        <f>6215321.16+54678.84+557986.77</f>
        <v>6827986.77</v>
      </c>
      <c r="I79" s="24">
        <f>D79-H79</f>
        <v>0</v>
      </c>
      <c r="J79" s="11">
        <f>C79-H79</f>
        <v>40618.460000000894</v>
      </c>
      <c r="K79" s="6"/>
      <c r="L79" s="6" t="s">
        <v>16</v>
      </c>
      <c r="N79" s="84"/>
    </row>
    <row r="80" spans="1:14" s="26" customFormat="1" ht="89.25">
      <c r="A80" s="91" t="s">
        <v>83</v>
      </c>
      <c r="B80" s="41"/>
      <c r="C80" s="92">
        <v>7360000</v>
      </c>
      <c r="D80" s="92"/>
      <c r="E80" s="57"/>
      <c r="F80" s="6"/>
      <c r="G80" s="43"/>
      <c r="H80" s="25"/>
      <c r="I80" s="24"/>
      <c r="J80" s="25">
        <f>C80-H80</f>
        <v>7360000</v>
      </c>
      <c r="K80" s="6"/>
      <c r="L80" s="93" t="s">
        <v>92</v>
      </c>
      <c r="N80" s="84">
        <f t="shared" si="1"/>
        <v>0</v>
      </c>
    </row>
    <row r="81" spans="1:14" s="26" customFormat="1" ht="89.25">
      <c r="A81" s="91" t="s">
        <v>85</v>
      </c>
      <c r="B81" s="41"/>
      <c r="C81" s="92">
        <v>12000000</v>
      </c>
      <c r="D81" s="92"/>
      <c r="E81" s="57"/>
      <c r="F81" s="6"/>
      <c r="G81" s="43"/>
      <c r="H81" s="25"/>
      <c r="I81" s="24"/>
      <c r="J81" s="25">
        <f>C81-H81</f>
        <v>12000000</v>
      </c>
      <c r="K81" s="6"/>
      <c r="L81" s="93" t="s">
        <v>92</v>
      </c>
      <c r="N81" s="84">
        <f>D81-H81</f>
        <v>0</v>
      </c>
    </row>
    <row r="82" spans="1:14" ht="12">
      <c r="A82" s="35" t="s">
        <v>91</v>
      </c>
      <c r="B82" s="10"/>
      <c r="C82" s="74">
        <f>SUM(C75:C81)</f>
        <v>29071209.04</v>
      </c>
      <c r="D82" s="74">
        <f>SUM(D75:D81)</f>
        <v>9626189.49</v>
      </c>
      <c r="E82" s="59"/>
      <c r="F82" s="35"/>
      <c r="G82" s="75"/>
      <c r="H82" s="74">
        <f>SUM(H75:H81)</f>
        <v>9626189.49</v>
      </c>
      <c r="J82" s="33">
        <f t="shared" si="0"/>
        <v>19445019.549999997</v>
      </c>
      <c r="K82" s="10"/>
      <c r="L82" s="10"/>
      <c r="N82" s="84"/>
    </row>
    <row r="85" spans="1:10" ht="12.75">
      <c r="A85" s="101" t="s">
        <v>87</v>
      </c>
      <c r="B85" s="94"/>
      <c r="C85" s="94"/>
      <c r="D85" s="94"/>
      <c r="E85" s="95"/>
      <c r="F85" s="94"/>
      <c r="G85" s="94"/>
      <c r="H85" s="96"/>
      <c r="I85" s="97"/>
      <c r="J85" s="94"/>
    </row>
    <row r="86" spans="1:14" ht="38.25">
      <c r="A86" s="100" t="s">
        <v>88</v>
      </c>
      <c r="B86" s="98"/>
      <c r="C86" s="99">
        <v>2300000</v>
      </c>
      <c r="D86" s="99"/>
      <c r="E86" s="99"/>
      <c r="F86" s="99"/>
      <c r="G86" s="99"/>
      <c r="H86" s="116">
        <v>956718.59</v>
      </c>
      <c r="I86" s="99"/>
      <c r="J86" s="25">
        <f>C86-H86</f>
        <v>1343281.4100000001</v>
      </c>
      <c r="K86" s="10"/>
      <c r="L86" s="100" t="s">
        <v>79</v>
      </c>
      <c r="N86" s="84">
        <f>D86-H86</f>
        <v>-956718.59</v>
      </c>
    </row>
    <row r="88" spans="1:8" ht="12">
      <c r="A88" s="80" t="s">
        <v>7</v>
      </c>
      <c r="C88" s="76"/>
      <c r="H88" s="2" t="s">
        <v>8</v>
      </c>
    </row>
    <row r="91" spans="1:11" ht="12">
      <c r="A91" s="115" t="s">
        <v>81</v>
      </c>
      <c r="B91" s="81"/>
      <c r="C91" s="77"/>
      <c r="D91" s="5"/>
      <c r="E91" s="5"/>
      <c r="F91" s="5"/>
      <c r="G91" s="78"/>
      <c r="H91" s="5"/>
      <c r="I91" s="5"/>
      <c r="J91" s="159" t="s">
        <v>63</v>
      </c>
      <c r="K91" s="159"/>
    </row>
    <row r="92" spans="1:11" ht="12">
      <c r="A92" s="83" t="s">
        <v>9</v>
      </c>
      <c r="B92" s="82"/>
      <c r="E92" s="1"/>
      <c r="H92" s="1"/>
      <c r="J92" s="160" t="s">
        <v>10</v>
      </c>
      <c r="K92" s="160"/>
    </row>
  </sheetData>
  <sheetProtection/>
  <mergeCells count="19">
    <mergeCell ref="G8:H8"/>
    <mergeCell ref="K8:K9"/>
    <mergeCell ref="J92:K92"/>
    <mergeCell ref="F32:F36"/>
    <mergeCell ref="F39:F42"/>
    <mergeCell ref="F45:F50"/>
    <mergeCell ref="F53:F63"/>
    <mergeCell ref="A65:H65"/>
    <mergeCell ref="J91:K91"/>
    <mergeCell ref="L8:L9"/>
    <mergeCell ref="A16:L16"/>
    <mergeCell ref="F18:F22"/>
    <mergeCell ref="F25:F29"/>
    <mergeCell ref="A8:A9"/>
    <mergeCell ref="B8:B9"/>
    <mergeCell ref="C8:C9"/>
    <mergeCell ref="D8:D9"/>
    <mergeCell ref="E8:E9"/>
    <mergeCell ref="F8:F9"/>
  </mergeCells>
  <printOptions/>
  <pageMargins left="0.2" right="0.2" top="1" bottom="0.5" header="0.3" footer="0.3"/>
  <pageSetup horizontalDpi="180" verticalDpi="180" orientation="landscape" paperSize="5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N92"/>
  <sheetViews>
    <sheetView zoomScalePageLayoutView="0" workbookViewId="0" topLeftCell="A67">
      <selection activeCell="A82" sqref="A82"/>
    </sheetView>
  </sheetViews>
  <sheetFormatPr defaultColWidth="9.140625" defaultRowHeight="15"/>
  <cols>
    <col min="1" max="1" width="30.28125" style="1" customWidth="1"/>
    <col min="2" max="2" width="27.140625" style="1" customWidth="1"/>
    <col min="3" max="3" width="16.140625" style="2" customWidth="1"/>
    <col min="4" max="4" width="13.8515625" style="1" customWidth="1"/>
    <col min="5" max="5" width="10.7109375" style="120" customWidth="1"/>
    <col min="6" max="6" width="10.8515625" style="1" customWidth="1"/>
    <col min="7" max="7" width="11.140625" style="4" customWidth="1"/>
    <col min="8" max="8" width="13.28125" style="2" customWidth="1"/>
    <col min="9" max="9" width="12.140625" style="1" hidden="1" customWidth="1"/>
    <col min="10" max="10" width="15.140625" style="1" customWidth="1"/>
    <col min="11" max="11" width="6.57421875" style="1" customWidth="1"/>
    <col min="12" max="12" width="13.140625" style="1" customWidth="1"/>
    <col min="13" max="13" width="9.140625" style="1" customWidth="1"/>
    <col min="14" max="14" width="11.421875" style="1" customWidth="1"/>
    <col min="15" max="16384" width="9.140625" style="1" customWidth="1"/>
  </cols>
  <sheetData>
    <row r="1" ht="12">
      <c r="A1" s="1" t="s">
        <v>66</v>
      </c>
    </row>
    <row r="3" ht="12">
      <c r="A3" s="5" t="s">
        <v>67</v>
      </c>
    </row>
    <row r="4" ht="12">
      <c r="A4" s="5" t="s">
        <v>94</v>
      </c>
    </row>
    <row r="5" ht="12">
      <c r="A5" s="5"/>
    </row>
    <row r="6" ht="12">
      <c r="A6" s="5" t="s">
        <v>68</v>
      </c>
    </row>
    <row r="8" spans="1:12" ht="23.25" customHeight="1">
      <c r="A8" s="171" t="s">
        <v>69</v>
      </c>
      <c r="B8" s="171" t="s">
        <v>0</v>
      </c>
      <c r="C8" s="169" t="s">
        <v>70</v>
      </c>
      <c r="D8" s="162" t="s">
        <v>71</v>
      </c>
      <c r="E8" s="171" t="s">
        <v>1</v>
      </c>
      <c r="F8" s="161" t="s">
        <v>2</v>
      </c>
      <c r="G8" s="171" t="s">
        <v>3</v>
      </c>
      <c r="H8" s="171"/>
      <c r="J8" s="6"/>
      <c r="K8" s="161" t="s">
        <v>73</v>
      </c>
      <c r="L8" s="171" t="s">
        <v>6</v>
      </c>
    </row>
    <row r="9" spans="1:12" ht="57.75" customHeight="1">
      <c r="A9" s="172"/>
      <c r="B9" s="172"/>
      <c r="C9" s="170"/>
      <c r="D9" s="176"/>
      <c r="E9" s="172"/>
      <c r="F9" s="162"/>
      <c r="G9" s="7" t="s">
        <v>4</v>
      </c>
      <c r="H9" s="122" t="s">
        <v>5</v>
      </c>
      <c r="J9" s="118" t="s">
        <v>72</v>
      </c>
      <c r="K9" s="162"/>
      <c r="L9" s="172"/>
    </row>
    <row r="10" spans="1:12" ht="12">
      <c r="A10" s="10" t="s">
        <v>74</v>
      </c>
      <c r="B10" s="10" t="s">
        <v>60</v>
      </c>
      <c r="C10" s="11">
        <v>1200000</v>
      </c>
      <c r="D10" s="11"/>
      <c r="E10" s="12">
        <v>41229</v>
      </c>
      <c r="F10" s="13">
        <v>41455</v>
      </c>
      <c r="G10" s="14">
        <v>0.67</v>
      </c>
      <c r="H10" s="11">
        <v>753389.48</v>
      </c>
      <c r="I10" s="10"/>
      <c r="J10" s="11">
        <v>446610.52</v>
      </c>
      <c r="K10" s="10"/>
      <c r="L10" s="10" t="s">
        <v>30</v>
      </c>
    </row>
    <row r="11" spans="1:12" ht="12">
      <c r="A11" s="10" t="s">
        <v>75</v>
      </c>
      <c r="B11" s="10"/>
      <c r="C11" s="11"/>
      <c r="D11" s="11"/>
      <c r="E11" s="12"/>
      <c r="F11" s="13"/>
      <c r="G11" s="14"/>
      <c r="H11" s="11"/>
      <c r="I11" s="10"/>
      <c r="J11" s="11"/>
      <c r="K11" s="10"/>
      <c r="L11" s="10"/>
    </row>
    <row r="12" spans="1:12" ht="12">
      <c r="A12" s="10" t="s">
        <v>76</v>
      </c>
      <c r="B12" s="10"/>
      <c r="C12" s="11"/>
      <c r="D12" s="11"/>
      <c r="E12" s="15"/>
      <c r="F12" s="16"/>
      <c r="G12" s="14"/>
      <c r="H12" s="11"/>
      <c r="I12" s="10"/>
      <c r="J12" s="11"/>
      <c r="K12" s="10"/>
      <c r="L12" s="10"/>
    </row>
    <row r="13" spans="1:12" ht="12">
      <c r="A13" s="10" t="s">
        <v>77</v>
      </c>
      <c r="B13" s="10" t="s">
        <v>78</v>
      </c>
      <c r="C13" s="11">
        <v>250000</v>
      </c>
      <c r="D13" s="11"/>
      <c r="E13" s="15">
        <v>40976</v>
      </c>
      <c r="F13" s="16">
        <v>41105</v>
      </c>
      <c r="G13" s="14">
        <v>1</v>
      </c>
      <c r="H13" s="11">
        <v>228323.71</v>
      </c>
      <c r="I13" s="10"/>
      <c r="J13" s="11">
        <v>21676.29</v>
      </c>
      <c r="K13" s="10"/>
      <c r="L13" s="10" t="s">
        <v>16</v>
      </c>
    </row>
    <row r="14" spans="1:12" ht="12">
      <c r="A14" s="10"/>
      <c r="B14" s="10"/>
      <c r="C14" s="11"/>
      <c r="D14" s="11"/>
      <c r="E14" s="15"/>
      <c r="F14" s="16"/>
      <c r="G14" s="14"/>
      <c r="H14" s="11"/>
      <c r="I14" s="10"/>
      <c r="J14" s="11"/>
      <c r="K14" s="10"/>
      <c r="L14" s="10"/>
    </row>
    <row r="15" spans="1:12" ht="12">
      <c r="A15" s="10"/>
      <c r="B15" s="10"/>
      <c r="C15" s="11"/>
      <c r="D15" s="11"/>
      <c r="E15" s="15"/>
      <c r="F15" s="16"/>
      <c r="G15" s="14"/>
      <c r="H15" s="11"/>
      <c r="I15" s="10"/>
      <c r="J15" s="11"/>
      <c r="K15" s="10"/>
      <c r="L15" s="10"/>
    </row>
    <row r="16" spans="1:12" ht="18.75" customHeight="1">
      <c r="A16" s="173" t="s">
        <v>12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5"/>
    </row>
    <row r="17" spans="1:12" s="26" customFormat="1" ht="12">
      <c r="A17" s="17" t="s">
        <v>13</v>
      </c>
      <c r="B17" s="18"/>
      <c r="C17" s="19"/>
      <c r="D17" s="20"/>
      <c r="E17" s="121"/>
      <c r="F17" s="22"/>
      <c r="G17" s="23"/>
      <c r="H17" s="20"/>
      <c r="I17" s="24">
        <f>D17-H17</f>
        <v>0</v>
      </c>
      <c r="J17" s="25"/>
      <c r="K17" s="6"/>
      <c r="L17" s="6"/>
    </row>
    <row r="18" spans="1:14" ht="12">
      <c r="A18" s="27" t="s">
        <v>14</v>
      </c>
      <c r="B18" s="28" t="s">
        <v>15</v>
      </c>
      <c r="C18" s="29">
        <v>70000</v>
      </c>
      <c r="D18" s="11">
        <v>68498.76</v>
      </c>
      <c r="E18" s="30">
        <v>42134</v>
      </c>
      <c r="F18" s="163">
        <v>42287</v>
      </c>
      <c r="G18" s="31">
        <v>1</v>
      </c>
      <c r="H18" s="11">
        <v>51514.3</v>
      </c>
      <c r="I18" s="24">
        <f>D18-H18</f>
        <v>16984.459999999992</v>
      </c>
      <c r="J18" s="11">
        <f>C18-H18</f>
        <v>18485.699999999997</v>
      </c>
      <c r="K18" s="10"/>
      <c r="L18" s="10" t="s">
        <v>16</v>
      </c>
      <c r="N18" s="84">
        <f>D18-H18</f>
        <v>16984.459999999992</v>
      </c>
    </row>
    <row r="19" spans="1:14" ht="12">
      <c r="A19" s="27" t="s">
        <v>14</v>
      </c>
      <c r="B19" s="28" t="s">
        <v>17</v>
      </c>
      <c r="C19" s="29">
        <v>119999.99</v>
      </c>
      <c r="D19" s="11">
        <v>118499.98</v>
      </c>
      <c r="E19" s="30">
        <v>42134</v>
      </c>
      <c r="F19" s="164"/>
      <c r="G19" s="31">
        <v>1</v>
      </c>
      <c r="H19" s="11">
        <v>118499.98</v>
      </c>
      <c r="I19" s="24"/>
      <c r="J19" s="11">
        <f aca="true" t="shared" si="0" ref="J19:J82">C19-H19</f>
        <v>1500.0100000000093</v>
      </c>
      <c r="K19" s="10"/>
      <c r="L19" s="10" t="s">
        <v>16</v>
      </c>
      <c r="N19" s="84">
        <f aca="true" t="shared" si="1" ref="N19:N80">D19-H19</f>
        <v>0</v>
      </c>
    </row>
    <row r="20" spans="1:14" ht="12">
      <c r="A20" s="27" t="s">
        <v>14</v>
      </c>
      <c r="B20" s="28" t="s">
        <v>18</v>
      </c>
      <c r="C20" s="29">
        <v>240000</v>
      </c>
      <c r="D20" s="11">
        <v>237999.96</v>
      </c>
      <c r="E20" s="30">
        <v>42134</v>
      </c>
      <c r="F20" s="164"/>
      <c r="G20" s="31">
        <v>1</v>
      </c>
      <c r="H20" s="11">
        <v>237999.95</v>
      </c>
      <c r="I20" s="24"/>
      <c r="J20" s="11">
        <f t="shared" si="0"/>
        <v>2000.0499999999884</v>
      </c>
      <c r="K20" s="10"/>
      <c r="L20" s="10" t="s">
        <v>16</v>
      </c>
      <c r="N20" s="84">
        <f t="shared" si="1"/>
        <v>0.009999999980209395</v>
      </c>
    </row>
    <row r="21" spans="1:14" ht="12">
      <c r="A21" s="27" t="s">
        <v>14</v>
      </c>
      <c r="B21" s="28" t="s">
        <v>19</v>
      </c>
      <c r="C21" s="29">
        <v>260000</v>
      </c>
      <c r="D21" s="11">
        <v>257999</v>
      </c>
      <c r="E21" s="30">
        <v>42134</v>
      </c>
      <c r="F21" s="164"/>
      <c r="G21" s="31">
        <v>1</v>
      </c>
      <c r="H21" s="11">
        <v>227279.93</v>
      </c>
      <c r="I21" s="24"/>
      <c r="J21" s="11">
        <f t="shared" si="0"/>
        <v>32720.070000000007</v>
      </c>
      <c r="K21" s="10"/>
      <c r="L21" s="10" t="s">
        <v>16</v>
      </c>
      <c r="N21" s="84">
        <f t="shared" si="1"/>
        <v>30719.070000000007</v>
      </c>
    </row>
    <row r="22" spans="1:14" ht="12">
      <c r="A22" s="27" t="s">
        <v>14</v>
      </c>
      <c r="B22" s="28" t="s">
        <v>20</v>
      </c>
      <c r="C22" s="29">
        <v>240000</v>
      </c>
      <c r="D22" s="11">
        <v>237999.82</v>
      </c>
      <c r="E22" s="30">
        <v>42134</v>
      </c>
      <c r="F22" s="165"/>
      <c r="G22" s="31">
        <v>1</v>
      </c>
      <c r="H22" s="11">
        <v>206413.05</v>
      </c>
      <c r="I22" s="24"/>
      <c r="J22" s="11">
        <f t="shared" si="0"/>
        <v>33586.95000000001</v>
      </c>
      <c r="K22" s="10"/>
      <c r="L22" s="10" t="s">
        <v>16</v>
      </c>
      <c r="N22" s="84">
        <f t="shared" si="1"/>
        <v>31586.77000000002</v>
      </c>
    </row>
    <row r="23" spans="1:14" ht="12">
      <c r="A23" s="32" t="s">
        <v>21</v>
      </c>
      <c r="B23" s="28"/>
      <c r="C23" s="33">
        <f>SUM(C18:C22)</f>
        <v>929999.99</v>
      </c>
      <c r="D23" s="33">
        <f>SUM(D18:D22)</f>
        <v>920997.52</v>
      </c>
      <c r="E23" s="34"/>
      <c r="F23" s="35"/>
      <c r="G23" s="36"/>
      <c r="H23" s="33">
        <f>SUM(H18:H22)</f>
        <v>841707.21</v>
      </c>
      <c r="I23" s="24"/>
      <c r="J23" s="33">
        <f t="shared" si="0"/>
        <v>88292.78000000003</v>
      </c>
      <c r="K23" s="10"/>
      <c r="L23" s="10"/>
      <c r="N23" s="84"/>
    </row>
    <row r="24" spans="1:14" ht="12">
      <c r="A24" s="37" t="s">
        <v>22</v>
      </c>
      <c r="B24" s="28"/>
      <c r="C24" s="29"/>
      <c r="D24" s="11"/>
      <c r="E24" s="30"/>
      <c r="F24" s="10"/>
      <c r="G24" s="31"/>
      <c r="H24" s="11"/>
      <c r="I24" s="24"/>
      <c r="J24" s="11"/>
      <c r="K24" s="10"/>
      <c r="L24" s="10"/>
      <c r="N24" s="84"/>
    </row>
    <row r="25" spans="1:14" ht="12">
      <c r="A25" s="27" t="s">
        <v>14</v>
      </c>
      <c r="B25" s="28" t="s">
        <v>23</v>
      </c>
      <c r="C25" s="29">
        <v>240000</v>
      </c>
      <c r="D25" s="11">
        <v>239530</v>
      </c>
      <c r="E25" s="30">
        <v>42134</v>
      </c>
      <c r="F25" s="163">
        <v>42287</v>
      </c>
      <c r="G25" s="31">
        <v>1</v>
      </c>
      <c r="H25" s="11">
        <v>175135.26</v>
      </c>
      <c r="I25" s="24"/>
      <c r="J25" s="11">
        <f t="shared" si="0"/>
        <v>64864.73999999999</v>
      </c>
      <c r="K25" s="10"/>
      <c r="L25" s="10" t="s">
        <v>16</v>
      </c>
      <c r="N25" s="84">
        <f t="shared" si="1"/>
        <v>64394.73999999999</v>
      </c>
    </row>
    <row r="26" spans="1:14" ht="12">
      <c r="A26" s="27" t="s">
        <v>14</v>
      </c>
      <c r="B26" s="28" t="s">
        <v>24</v>
      </c>
      <c r="C26" s="29">
        <v>70000</v>
      </c>
      <c r="D26" s="11">
        <v>69202.48</v>
      </c>
      <c r="E26" s="30">
        <v>42134</v>
      </c>
      <c r="F26" s="164"/>
      <c r="G26" s="31">
        <v>1</v>
      </c>
      <c r="H26" s="11">
        <v>62783.19</v>
      </c>
      <c r="I26" s="24"/>
      <c r="J26" s="11">
        <f t="shared" si="0"/>
        <v>7216.809999999998</v>
      </c>
      <c r="K26" s="10"/>
      <c r="L26" s="10" t="s">
        <v>16</v>
      </c>
      <c r="N26" s="84">
        <f t="shared" si="1"/>
        <v>6419.289999999994</v>
      </c>
    </row>
    <row r="27" spans="1:14" ht="12">
      <c r="A27" s="27" t="s">
        <v>26</v>
      </c>
      <c r="B27" s="28" t="s">
        <v>25</v>
      </c>
      <c r="C27" s="29">
        <v>100000</v>
      </c>
      <c r="D27" s="11">
        <v>99125</v>
      </c>
      <c r="E27" s="30">
        <v>42134</v>
      </c>
      <c r="F27" s="164"/>
      <c r="G27" s="31">
        <v>1</v>
      </c>
      <c r="H27" s="11">
        <v>90424.26</v>
      </c>
      <c r="I27" s="24"/>
      <c r="J27" s="11">
        <f t="shared" si="0"/>
        <v>9575.740000000005</v>
      </c>
      <c r="K27" s="10"/>
      <c r="L27" s="10" t="s">
        <v>16</v>
      </c>
      <c r="N27" s="84">
        <f t="shared" si="1"/>
        <v>8700.740000000005</v>
      </c>
    </row>
    <row r="28" spans="1:14" ht="12">
      <c r="A28" s="27" t="s">
        <v>26</v>
      </c>
      <c r="B28" s="28" t="s">
        <v>17</v>
      </c>
      <c r="C28" s="29">
        <v>120000</v>
      </c>
      <c r="D28" s="11">
        <v>119578.2</v>
      </c>
      <c r="E28" s="30">
        <v>42134</v>
      </c>
      <c r="F28" s="164"/>
      <c r="G28" s="31">
        <v>1</v>
      </c>
      <c r="H28" s="11">
        <v>103217.52</v>
      </c>
      <c r="I28" s="24"/>
      <c r="J28" s="11">
        <f t="shared" si="0"/>
        <v>16782.479999999996</v>
      </c>
      <c r="K28" s="10"/>
      <c r="L28" s="10" t="s">
        <v>16</v>
      </c>
      <c r="N28" s="84">
        <f t="shared" si="1"/>
        <v>16360.679999999993</v>
      </c>
    </row>
    <row r="29" spans="1:14" ht="12">
      <c r="A29" s="27" t="s">
        <v>26</v>
      </c>
      <c r="B29" s="28" t="s">
        <v>27</v>
      </c>
      <c r="C29" s="29">
        <v>240000</v>
      </c>
      <c r="D29" s="11">
        <v>238796.55</v>
      </c>
      <c r="E29" s="30">
        <v>42134</v>
      </c>
      <c r="F29" s="165"/>
      <c r="G29" s="31">
        <v>1</v>
      </c>
      <c r="H29" s="11">
        <v>217936.06</v>
      </c>
      <c r="I29" s="24"/>
      <c r="J29" s="11">
        <f t="shared" si="0"/>
        <v>22063.940000000002</v>
      </c>
      <c r="K29" s="10"/>
      <c r="L29" s="10" t="s">
        <v>16</v>
      </c>
      <c r="N29" s="84">
        <f t="shared" si="1"/>
        <v>20860.48999999999</v>
      </c>
    </row>
    <row r="30" spans="1:14" ht="12">
      <c r="A30" s="32" t="s">
        <v>21</v>
      </c>
      <c r="B30" s="28"/>
      <c r="C30" s="33">
        <f>SUM(C25:C29)</f>
        <v>770000</v>
      </c>
      <c r="D30" s="33">
        <f>SUM(D25:D29)</f>
        <v>766232.23</v>
      </c>
      <c r="E30" s="34"/>
      <c r="F30" s="35"/>
      <c r="G30" s="36"/>
      <c r="H30" s="33">
        <f>SUM(H25:H29)</f>
        <v>649496.29</v>
      </c>
      <c r="I30" s="24"/>
      <c r="J30" s="33">
        <f t="shared" si="0"/>
        <v>120503.70999999996</v>
      </c>
      <c r="K30" s="10"/>
      <c r="L30" s="10"/>
      <c r="N30" s="84"/>
    </row>
    <row r="31" spans="1:14" ht="12">
      <c r="A31" s="37" t="s">
        <v>28</v>
      </c>
      <c r="B31" s="28"/>
      <c r="C31" s="29"/>
      <c r="D31" s="11"/>
      <c r="E31" s="30"/>
      <c r="F31" s="10"/>
      <c r="G31" s="31"/>
      <c r="H31" s="11"/>
      <c r="I31" s="24"/>
      <c r="J31" s="11">
        <f t="shared" si="0"/>
        <v>0</v>
      </c>
      <c r="K31" s="10"/>
      <c r="L31" s="10"/>
      <c r="N31" s="84"/>
    </row>
    <row r="32" spans="1:14" ht="12">
      <c r="A32" s="27" t="s">
        <v>14</v>
      </c>
      <c r="B32" s="28" t="s">
        <v>29</v>
      </c>
      <c r="C32" s="29">
        <v>200000</v>
      </c>
      <c r="D32" s="11">
        <v>199702</v>
      </c>
      <c r="E32" s="30">
        <v>42146</v>
      </c>
      <c r="F32" s="163">
        <v>42299</v>
      </c>
      <c r="G32" s="31">
        <v>1</v>
      </c>
      <c r="H32" s="11">
        <v>199702</v>
      </c>
      <c r="I32" s="24"/>
      <c r="J32" s="11">
        <f t="shared" si="0"/>
        <v>298</v>
      </c>
      <c r="K32" s="10"/>
      <c r="L32" s="10" t="s">
        <v>16</v>
      </c>
      <c r="N32" s="84">
        <f t="shared" si="1"/>
        <v>0</v>
      </c>
    </row>
    <row r="33" spans="1:14" ht="12">
      <c r="A33" s="27" t="s">
        <v>14</v>
      </c>
      <c r="B33" s="28" t="s">
        <v>31</v>
      </c>
      <c r="C33" s="29">
        <v>100000</v>
      </c>
      <c r="D33" s="11">
        <v>99932.84</v>
      </c>
      <c r="E33" s="30">
        <v>42146</v>
      </c>
      <c r="F33" s="164"/>
      <c r="G33" s="31">
        <v>1</v>
      </c>
      <c r="H33" s="11">
        <v>93436.84</v>
      </c>
      <c r="I33" s="24"/>
      <c r="J33" s="11">
        <f t="shared" si="0"/>
        <v>6563.1600000000035</v>
      </c>
      <c r="K33" s="10"/>
      <c r="L33" s="10" t="s">
        <v>79</v>
      </c>
      <c r="N33" s="84">
        <f t="shared" si="1"/>
        <v>6496</v>
      </c>
    </row>
    <row r="34" spans="1:14" ht="12">
      <c r="A34" s="27" t="s">
        <v>14</v>
      </c>
      <c r="B34" s="28" t="s">
        <v>32</v>
      </c>
      <c r="C34" s="29">
        <v>120000</v>
      </c>
      <c r="D34" s="11">
        <v>119918.95</v>
      </c>
      <c r="E34" s="30">
        <v>42146</v>
      </c>
      <c r="F34" s="164"/>
      <c r="G34" s="31">
        <v>1</v>
      </c>
      <c r="H34" s="11">
        <v>118304.25</v>
      </c>
      <c r="I34" s="24"/>
      <c r="J34" s="11">
        <f t="shared" si="0"/>
        <v>1695.75</v>
      </c>
      <c r="K34" s="10"/>
      <c r="L34" s="10" t="s">
        <v>16</v>
      </c>
      <c r="N34" s="84">
        <f t="shared" si="1"/>
        <v>1614.699999999997</v>
      </c>
    </row>
    <row r="35" spans="1:14" ht="12">
      <c r="A35" s="27" t="s">
        <v>14</v>
      </c>
      <c r="B35" s="28" t="s">
        <v>33</v>
      </c>
      <c r="C35" s="29">
        <v>130000</v>
      </c>
      <c r="D35" s="11">
        <v>129871.28</v>
      </c>
      <c r="E35" s="30">
        <v>42146</v>
      </c>
      <c r="F35" s="164"/>
      <c r="G35" s="31">
        <v>1</v>
      </c>
      <c r="H35" s="11">
        <f>96604+17232.28</f>
        <v>113836.28</v>
      </c>
      <c r="I35" s="24"/>
      <c r="J35" s="11">
        <f t="shared" si="0"/>
        <v>16163.720000000001</v>
      </c>
      <c r="K35" s="10"/>
      <c r="L35" s="10" t="s">
        <v>16</v>
      </c>
      <c r="N35" s="84">
        <f t="shared" si="1"/>
        <v>16035</v>
      </c>
    </row>
    <row r="36" spans="1:14" ht="12">
      <c r="A36" s="27" t="s">
        <v>14</v>
      </c>
      <c r="B36" s="28" t="s">
        <v>34</v>
      </c>
      <c r="C36" s="29">
        <v>240000</v>
      </c>
      <c r="D36" s="11">
        <v>239857</v>
      </c>
      <c r="E36" s="30">
        <v>42146</v>
      </c>
      <c r="F36" s="165"/>
      <c r="G36" s="31">
        <v>1</v>
      </c>
      <c r="H36" s="11">
        <f>86408.78+153448.22</f>
        <v>239857</v>
      </c>
      <c r="I36" s="24"/>
      <c r="J36" s="11">
        <f t="shared" si="0"/>
        <v>143</v>
      </c>
      <c r="K36" s="10"/>
      <c r="L36" s="10" t="s">
        <v>16</v>
      </c>
      <c r="N36" s="84">
        <f t="shared" si="1"/>
        <v>0</v>
      </c>
    </row>
    <row r="37" spans="1:14" ht="12">
      <c r="A37" s="32" t="s">
        <v>21</v>
      </c>
      <c r="B37" s="28"/>
      <c r="C37" s="33">
        <f>SUM(C32:C36)</f>
        <v>790000</v>
      </c>
      <c r="D37" s="33">
        <f>SUM(D32:D36)</f>
        <v>789282.07</v>
      </c>
      <c r="E37" s="34"/>
      <c r="F37" s="35"/>
      <c r="G37" s="36"/>
      <c r="H37" s="33">
        <f>SUM(H32:H36)</f>
        <v>765136.37</v>
      </c>
      <c r="I37" s="24"/>
      <c r="J37" s="33">
        <f t="shared" si="0"/>
        <v>24863.630000000005</v>
      </c>
      <c r="K37" s="10"/>
      <c r="L37" s="10"/>
      <c r="N37" s="84"/>
    </row>
    <row r="38" spans="1:14" ht="12">
      <c r="A38" s="37" t="s">
        <v>35</v>
      </c>
      <c r="B38" s="28"/>
      <c r="C38" s="29"/>
      <c r="D38" s="11"/>
      <c r="E38" s="30"/>
      <c r="F38" s="10"/>
      <c r="G38" s="31"/>
      <c r="H38" s="11"/>
      <c r="I38" s="24"/>
      <c r="J38" s="11">
        <f t="shared" si="0"/>
        <v>0</v>
      </c>
      <c r="K38" s="10"/>
      <c r="L38" s="10"/>
      <c r="N38" s="84"/>
    </row>
    <row r="39" spans="1:14" ht="12">
      <c r="A39" s="27" t="s">
        <v>14</v>
      </c>
      <c r="B39" s="28" t="s">
        <v>36</v>
      </c>
      <c r="C39" s="29">
        <v>240000</v>
      </c>
      <c r="D39" s="11">
        <v>239887.34</v>
      </c>
      <c r="E39" s="30">
        <v>42146</v>
      </c>
      <c r="F39" s="163">
        <v>42269</v>
      </c>
      <c r="G39" s="31">
        <v>1</v>
      </c>
      <c r="H39" s="11">
        <v>239887.34</v>
      </c>
      <c r="I39" s="24"/>
      <c r="J39" s="11">
        <f t="shared" si="0"/>
        <v>112.66000000000349</v>
      </c>
      <c r="K39" s="10"/>
      <c r="L39" s="10" t="s">
        <v>16</v>
      </c>
      <c r="N39" s="84">
        <f t="shared" si="1"/>
        <v>0</v>
      </c>
    </row>
    <row r="40" spans="1:14" ht="12">
      <c r="A40" s="27" t="s">
        <v>14</v>
      </c>
      <c r="B40" s="28" t="s">
        <v>37</v>
      </c>
      <c r="C40" s="29">
        <v>260000</v>
      </c>
      <c r="D40" s="11">
        <v>259963.92</v>
      </c>
      <c r="E40" s="30">
        <v>42146</v>
      </c>
      <c r="F40" s="166"/>
      <c r="G40" s="31">
        <v>1</v>
      </c>
      <c r="H40" s="11">
        <v>222483.04</v>
      </c>
      <c r="I40" s="24"/>
      <c r="J40" s="11">
        <f t="shared" si="0"/>
        <v>37516.95999999999</v>
      </c>
      <c r="K40" s="10"/>
      <c r="L40" s="10" t="s">
        <v>16</v>
      </c>
      <c r="N40" s="84">
        <f t="shared" si="1"/>
        <v>37480.880000000005</v>
      </c>
    </row>
    <row r="41" spans="1:14" ht="12">
      <c r="A41" s="27" t="s">
        <v>14</v>
      </c>
      <c r="B41" s="28" t="s">
        <v>38</v>
      </c>
      <c r="C41" s="29">
        <v>130000</v>
      </c>
      <c r="D41" s="11">
        <v>129931.68</v>
      </c>
      <c r="E41" s="30">
        <v>42146</v>
      </c>
      <c r="F41" s="166"/>
      <c r="G41" s="31">
        <v>1</v>
      </c>
      <c r="H41" s="11">
        <v>129931.68</v>
      </c>
      <c r="I41" s="24">
        <f aca="true" t="shared" si="2" ref="I41:I63">D41-H41</f>
        <v>0</v>
      </c>
      <c r="J41" s="11">
        <f t="shared" si="0"/>
        <v>68.32000000000698</v>
      </c>
      <c r="K41" s="10"/>
      <c r="L41" s="10" t="s">
        <v>16</v>
      </c>
      <c r="N41" s="84">
        <f t="shared" si="1"/>
        <v>0</v>
      </c>
    </row>
    <row r="42" spans="1:14" ht="12">
      <c r="A42" s="27" t="s">
        <v>14</v>
      </c>
      <c r="B42" s="28" t="s">
        <v>39</v>
      </c>
      <c r="C42" s="29">
        <v>120000</v>
      </c>
      <c r="D42" s="11">
        <v>119883.16</v>
      </c>
      <c r="E42" s="30">
        <v>42146</v>
      </c>
      <c r="F42" s="167"/>
      <c r="G42" s="31">
        <v>1</v>
      </c>
      <c r="H42" s="11">
        <v>119883.16</v>
      </c>
      <c r="I42" s="24">
        <f t="shared" si="2"/>
        <v>0</v>
      </c>
      <c r="J42" s="11">
        <f t="shared" si="0"/>
        <v>116.83999999999651</v>
      </c>
      <c r="K42" s="10"/>
      <c r="L42" s="10" t="s">
        <v>16</v>
      </c>
      <c r="N42" s="84">
        <f t="shared" si="1"/>
        <v>0</v>
      </c>
    </row>
    <row r="43" spans="1:14" ht="12">
      <c r="A43" s="27"/>
      <c r="B43" s="28"/>
      <c r="C43" s="33">
        <f>SUM(C39:C42)</f>
        <v>750000</v>
      </c>
      <c r="D43" s="33">
        <f>SUM(D39:D42)</f>
        <v>749666.1</v>
      </c>
      <c r="E43" s="34"/>
      <c r="F43" s="38"/>
      <c r="G43" s="36"/>
      <c r="H43" s="33">
        <f>SUM(H39:H42)</f>
        <v>712185.2200000001</v>
      </c>
      <c r="I43" s="24">
        <f t="shared" si="2"/>
        <v>37480.87999999989</v>
      </c>
      <c r="J43" s="33">
        <f t="shared" si="0"/>
        <v>37814.77999999991</v>
      </c>
      <c r="K43" s="10"/>
      <c r="L43" s="10"/>
      <c r="N43" s="84"/>
    </row>
    <row r="44" spans="1:14" ht="12">
      <c r="A44" s="37" t="s">
        <v>40</v>
      </c>
      <c r="B44" s="28"/>
      <c r="C44" s="29"/>
      <c r="D44" s="11"/>
      <c r="E44" s="30"/>
      <c r="F44" s="10"/>
      <c r="G44" s="31"/>
      <c r="H44" s="11"/>
      <c r="I44" s="24">
        <f t="shared" si="2"/>
        <v>0</v>
      </c>
      <c r="J44" s="11">
        <f t="shared" si="0"/>
        <v>0</v>
      </c>
      <c r="K44" s="10"/>
      <c r="L44" s="10"/>
      <c r="N44" s="84"/>
    </row>
    <row r="45" spans="1:14" ht="12">
      <c r="A45" s="39" t="s">
        <v>26</v>
      </c>
      <c r="B45" s="39" t="s">
        <v>33</v>
      </c>
      <c r="C45" s="40">
        <v>184425.28</v>
      </c>
      <c r="D45" s="25">
        <v>184386.02</v>
      </c>
      <c r="E45" s="30">
        <v>42238</v>
      </c>
      <c r="F45" s="163">
        <v>42422</v>
      </c>
      <c r="G45" s="31">
        <v>1</v>
      </c>
      <c r="H45" s="11">
        <v>184386.02</v>
      </c>
      <c r="I45" s="24">
        <f t="shared" si="2"/>
        <v>0</v>
      </c>
      <c r="J45" s="11">
        <f t="shared" si="0"/>
        <v>39.26000000000931</v>
      </c>
      <c r="K45" s="10"/>
      <c r="L45" s="10" t="s">
        <v>16</v>
      </c>
      <c r="N45" s="84">
        <f t="shared" si="1"/>
        <v>0</v>
      </c>
    </row>
    <row r="46" spans="1:14" ht="12">
      <c r="A46" s="27" t="s">
        <v>41</v>
      </c>
      <c r="B46" s="28" t="s">
        <v>11</v>
      </c>
      <c r="C46" s="29">
        <v>500000</v>
      </c>
      <c r="D46" s="11">
        <v>499784.47</v>
      </c>
      <c r="E46" s="30">
        <v>42238</v>
      </c>
      <c r="F46" s="166"/>
      <c r="G46" s="31">
        <v>1</v>
      </c>
      <c r="H46" s="11">
        <v>399091.61</v>
      </c>
      <c r="I46" s="24">
        <f t="shared" si="2"/>
        <v>100692.85999999999</v>
      </c>
      <c r="J46" s="11">
        <f t="shared" si="0"/>
        <v>100908.39000000001</v>
      </c>
      <c r="K46" s="10"/>
      <c r="L46" s="10" t="s">
        <v>16</v>
      </c>
      <c r="N46" s="84">
        <f t="shared" si="1"/>
        <v>100692.85999999999</v>
      </c>
    </row>
    <row r="47" spans="1:14" s="26" customFormat="1" ht="24">
      <c r="A47" s="39" t="s">
        <v>42</v>
      </c>
      <c r="B47" s="41" t="s">
        <v>11</v>
      </c>
      <c r="C47" s="42">
        <v>750000</v>
      </c>
      <c r="D47" s="25">
        <v>749582.57</v>
      </c>
      <c r="E47" s="30">
        <v>42238</v>
      </c>
      <c r="F47" s="166"/>
      <c r="G47" s="43">
        <v>1</v>
      </c>
      <c r="H47" s="25">
        <v>749582.57</v>
      </c>
      <c r="I47" s="24">
        <f t="shared" si="2"/>
        <v>0</v>
      </c>
      <c r="J47" s="11">
        <f t="shared" si="0"/>
        <v>417.4300000000512</v>
      </c>
      <c r="K47" s="6"/>
      <c r="L47" s="6" t="s">
        <v>16</v>
      </c>
      <c r="N47" s="84">
        <f t="shared" si="1"/>
        <v>0</v>
      </c>
    </row>
    <row r="48" spans="1:14" ht="12">
      <c r="A48" s="27" t="s">
        <v>26</v>
      </c>
      <c r="B48" s="28" t="s">
        <v>43</v>
      </c>
      <c r="C48" s="29">
        <v>200000</v>
      </c>
      <c r="D48" s="11">
        <v>199743.01</v>
      </c>
      <c r="E48" s="30">
        <v>42238</v>
      </c>
      <c r="F48" s="166"/>
      <c r="G48" s="31">
        <v>1</v>
      </c>
      <c r="H48" s="11">
        <v>199743.01</v>
      </c>
      <c r="I48" s="24">
        <f t="shared" si="2"/>
        <v>0</v>
      </c>
      <c r="J48" s="11">
        <f t="shared" si="0"/>
        <v>256.9899999999907</v>
      </c>
      <c r="K48" s="10"/>
      <c r="L48" s="10" t="s">
        <v>16</v>
      </c>
      <c r="N48" s="84">
        <f t="shared" si="1"/>
        <v>0</v>
      </c>
    </row>
    <row r="49" spans="1:14" ht="12">
      <c r="A49" s="117" t="s">
        <v>14</v>
      </c>
      <c r="B49" s="45" t="s">
        <v>43</v>
      </c>
      <c r="C49" s="46">
        <v>200000</v>
      </c>
      <c r="D49" s="47">
        <v>199765.2</v>
      </c>
      <c r="E49" s="30">
        <v>42238</v>
      </c>
      <c r="F49" s="166"/>
      <c r="G49" s="31">
        <v>1</v>
      </c>
      <c r="H49" s="47">
        <v>199765.2</v>
      </c>
      <c r="I49" s="24">
        <f t="shared" si="2"/>
        <v>0</v>
      </c>
      <c r="J49" s="11">
        <f t="shared" si="0"/>
        <v>234.79999999998836</v>
      </c>
      <c r="K49" s="10"/>
      <c r="L49" s="10" t="s">
        <v>16</v>
      </c>
      <c r="N49" s="84">
        <f t="shared" si="1"/>
        <v>0</v>
      </c>
    </row>
    <row r="50" spans="1:14" ht="12">
      <c r="A50" s="117" t="s">
        <v>14</v>
      </c>
      <c r="B50" s="48" t="s">
        <v>44</v>
      </c>
      <c r="C50" s="49">
        <v>260000</v>
      </c>
      <c r="D50" s="50">
        <v>259433.52</v>
      </c>
      <c r="E50" s="30">
        <v>42238</v>
      </c>
      <c r="F50" s="167"/>
      <c r="G50" s="31">
        <v>1</v>
      </c>
      <c r="H50" s="11">
        <v>259433.52</v>
      </c>
      <c r="I50" s="24">
        <f t="shared" si="2"/>
        <v>0</v>
      </c>
      <c r="J50" s="11">
        <f t="shared" si="0"/>
        <v>566.4800000000105</v>
      </c>
      <c r="K50" s="10"/>
      <c r="L50" s="10" t="s">
        <v>16</v>
      </c>
      <c r="N50" s="84">
        <f t="shared" si="1"/>
        <v>0</v>
      </c>
    </row>
    <row r="51" spans="1:14" ht="12">
      <c r="A51" s="32" t="s">
        <v>21</v>
      </c>
      <c r="B51" s="28"/>
      <c r="C51" s="33">
        <f>SUM(C45:C50)</f>
        <v>2094425.28</v>
      </c>
      <c r="D51" s="33">
        <f>SUM(D45:D50)</f>
        <v>2092694.79</v>
      </c>
      <c r="E51" s="51"/>
      <c r="F51" s="35"/>
      <c r="G51" s="36"/>
      <c r="H51" s="33">
        <f>SUM(H45:H50)</f>
        <v>1992001.93</v>
      </c>
      <c r="I51" s="24">
        <f t="shared" si="2"/>
        <v>100692.8600000001</v>
      </c>
      <c r="J51" s="33">
        <f t="shared" si="0"/>
        <v>102423.3500000001</v>
      </c>
      <c r="K51" s="10"/>
      <c r="L51" s="10" t="s">
        <v>16</v>
      </c>
      <c r="N51" s="84"/>
    </row>
    <row r="52" spans="1:14" ht="12">
      <c r="A52" s="37" t="s">
        <v>45</v>
      </c>
      <c r="B52" s="28"/>
      <c r="C52" s="29"/>
      <c r="D52" s="11"/>
      <c r="E52" s="12"/>
      <c r="F52" s="10"/>
      <c r="G52" s="31"/>
      <c r="H52" s="11"/>
      <c r="I52" s="24">
        <f t="shared" si="2"/>
        <v>0</v>
      </c>
      <c r="J52" s="11">
        <f t="shared" si="0"/>
        <v>0</v>
      </c>
      <c r="K52" s="10"/>
      <c r="L52" s="10"/>
      <c r="N52" s="84"/>
    </row>
    <row r="53" spans="1:14" ht="12">
      <c r="A53" s="27" t="s">
        <v>14</v>
      </c>
      <c r="B53" s="28" t="s">
        <v>46</v>
      </c>
      <c r="C53" s="29">
        <v>260000</v>
      </c>
      <c r="D53" s="11">
        <v>252889.66</v>
      </c>
      <c r="E53" s="30">
        <v>42238</v>
      </c>
      <c r="F53" s="163">
        <v>42422</v>
      </c>
      <c r="G53" s="31">
        <v>1</v>
      </c>
      <c r="H53" s="11">
        <v>252884.66</v>
      </c>
      <c r="I53" s="24">
        <f t="shared" si="2"/>
        <v>5</v>
      </c>
      <c r="J53" s="11">
        <f t="shared" si="0"/>
        <v>7115.3399999999965</v>
      </c>
      <c r="K53" s="10"/>
      <c r="L53" s="10" t="s">
        <v>16</v>
      </c>
      <c r="N53" s="84">
        <f t="shared" si="1"/>
        <v>5</v>
      </c>
    </row>
    <row r="54" spans="1:14" ht="12">
      <c r="A54" s="27" t="s">
        <v>26</v>
      </c>
      <c r="B54" s="28" t="s">
        <v>47</v>
      </c>
      <c r="C54" s="29">
        <v>130000</v>
      </c>
      <c r="D54" s="11">
        <v>127866</v>
      </c>
      <c r="E54" s="30">
        <v>42238</v>
      </c>
      <c r="F54" s="166"/>
      <c r="G54" s="31">
        <v>1</v>
      </c>
      <c r="H54" s="11">
        <v>127866</v>
      </c>
      <c r="I54" s="24">
        <f t="shared" si="2"/>
        <v>0</v>
      </c>
      <c r="J54" s="11">
        <f t="shared" si="0"/>
        <v>2134</v>
      </c>
      <c r="K54" s="10"/>
      <c r="L54" s="10" t="s">
        <v>16</v>
      </c>
      <c r="N54" s="84">
        <f t="shared" si="1"/>
        <v>0</v>
      </c>
    </row>
    <row r="55" spans="1:14" ht="12">
      <c r="A55" s="27" t="s">
        <v>14</v>
      </c>
      <c r="B55" s="28" t="s">
        <v>47</v>
      </c>
      <c r="C55" s="29">
        <v>130000</v>
      </c>
      <c r="D55" s="11">
        <v>128328.7</v>
      </c>
      <c r="E55" s="30">
        <v>42238</v>
      </c>
      <c r="F55" s="166"/>
      <c r="G55" s="31">
        <v>1</v>
      </c>
      <c r="H55" s="11">
        <f>47900+80428.7</f>
        <v>128328.7</v>
      </c>
      <c r="I55" s="24">
        <f t="shared" si="2"/>
        <v>0</v>
      </c>
      <c r="J55" s="11">
        <f t="shared" si="0"/>
        <v>1671.300000000003</v>
      </c>
      <c r="K55" s="10"/>
      <c r="L55" s="10" t="s">
        <v>16</v>
      </c>
      <c r="N55" s="84">
        <f t="shared" si="1"/>
        <v>0</v>
      </c>
    </row>
    <row r="56" spans="1:14" ht="12">
      <c r="A56" s="27" t="s">
        <v>26</v>
      </c>
      <c r="B56" s="28" t="s">
        <v>48</v>
      </c>
      <c r="C56" s="29">
        <v>100000</v>
      </c>
      <c r="D56" s="11">
        <v>99202.54</v>
      </c>
      <c r="E56" s="30">
        <v>42238</v>
      </c>
      <c r="F56" s="166"/>
      <c r="G56" s="31">
        <v>1</v>
      </c>
      <c r="H56" s="11">
        <v>99202.54</v>
      </c>
      <c r="I56" s="24">
        <f t="shared" si="2"/>
        <v>0</v>
      </c>
      <c r="J56" s="11">
        <f t="shared" si="0"/>
        <v>797.4600000000064</v>
      </c>
      <c r="K56" s="10"/>
      <c r="L56" s="10" t="s">
        <v>16</v>
      </c>
      <c r="N56" s="84">
        <f t="shared" si="1"/>
        <v>0</v>
      </c>
    </row>
    <row r="57" spans="1:14" ht="12">
      <c r="A57" s="27" t="s">
        <v>14</v>
      </c>
      <c r="B57" s="28" t="s">
        <v>48</v>
      </c>
      <c r="C57" s="29">
        <v>160000</v>
      </c>
      <c r="D57" s="11">
        <v>159438.3</v>
      </c>
      <c r="E57" s="30">
        <v>42238</v>
      </c>
      <c r="F57" s="166"/>
      <c r="G57" s="31">
        <v>1</v>
      </c>
      <c r="H57" s="11">
        <v>159438.3</v>
      </c>
      <c r="I57" s="24">
        <f t="shared" si="2"/>
        <v>0</v>
      </c>
      <c r="J57" s="11">
        <f t="shared" si="0"/>
        <v>561.7000000000116</v>
      </c>
      <c r="K57" s="10"/>
      <c r="L57" s="10" t="s">
        <v>16</v>
      </c>
      <c r="N57" s="84">
        <f t="shared" si="1"/>
        <v>0</v>
      </c>
    </row>
    <row r="58" spans="1:14" ht="12">
      <c r="A58" s="27" t="s">
        <v>14</v>
      </c>
      <c r="B58" s="28" t="s">
        <v>49</v>
      </c>
      <c r="C58" s="29">
        <v>120000</v>
      </c>
      <c r="D58" s="11">
        <v>119353.7</v>
      </c>
      <c r="E58" s="30">
        <v>42238</v>
      </c>
      <c r="F58" s="166"/>
      <c r="G58" s="31">
        <v>1</v>
      </c>
      <c r="H58" s="11">
        <f>15840+78640.7</f>
        <v>94480.7</v>
      </c>
      <c r="I58" s="24">
        <f t="shared" si="2"/>
        <v>24873</v>
      </c>
      <c r="J58" s="11">
        <f t="shared" si="0"/>
        <v>25519.300000000003</v>
      </c>
      <c r="K58" s="10"/>
      <c r="L58" s="10" t="s">
        <v>79</v>
      </c>
      <c r="N58" s="84">
        <f t="shared" si="1"/>
        <v>24873</v>
      </c>
    </row>
    <row r="59" spans="1:14" ht="12">
      <c r="A59" s="27" t="s">
        <v>26</v>
      </c>
      <c r="B59" s="28" t="s">
        <v>38</v>
      </c>
      <c r="C59" s="29">
        <v>130000</v>
      </c>
      <c r="D59" s="11">
        <v>127120</v>
      </c>
      <c r="E59" s="30">
        <v>42238</v>
      </c>
      <c r="F59" s="166"/>
      <c r="G59" s="31">
        <v>1</v>
      </c>
      <c r="H59" s="11">
        <f>95500+31620</f>
        <v>127120</v>
      </c>
      <c r="I59" s="24">
        <f t="shared" si="2"/>
        <v>0</v>
      </c>
      <c r="J59" s="11">
        <f t="shared" si="0"/>
        <v>2880</v>
      </c>
      <c r="K59" s="10"/>
      <c r="L59" s="10" t="s">
        <v>16</v>
      </c>
      <c r="N59" s="84">
        <f t="shared" si="1"/>
        <v>0</v>
      </c>
    </row>
    <row r="60" spans="1:14" s="26" customFormat="1" ht="24">
      <c r="A60" s="52" t="s">
        <v>64</v>
      </c>
      <c r="B60" s="41" t="s">
        <v>11</v>
      </c>
      <c r="C60" s="42">
        <v>100000</v>
      </c>
      <c r="D60" s="25">
        <v>98512</v>
      </c>
      <c r="E60" s="30">
        <v>42238</v>
      </c>
      <c r="F60" s="166"/>
      <c r="G60" s="43">
        <v>1</v>
      </c>
      <c r="H60" s="25">
        <f>93760+4752</f>
        <v>98512</v>
      </c>
      <c r="I60" s="24">
        <f t="shared" si="2"/>
        <v>0</v>
      </c>
      <c r="J60" s="11">
        <f t="shared" si="0"/>
        <v>1488</v>
      </c>
      <c r="K60" s="6"/>
      <c r="L60" s="6" t="s">
        <v>16</v>
      </c>
      <c r="N60" s="84">
        <f t="shared" si="1"/>
        <v>0</v>
      </c>
    </row>
    <row r="61" spans="1:14" s="56" customFormat="1" ht="24">
      <c r="A61" s="39" t="s">
        <v>50</v>
      </c>
      <c r="B61" s="41" t="s">
        <v>11</v>
      </c>
      <c r="C61" s="42">
        <v>100000</v>
      </c>
      <c r="D61" s="53">
        <v>99375.8</v>
      </c>
      <c r="E61" s="30">
        <v>42238</v>
      </c>
      <c r="F61" s="166"/>
      <c r="G61" s="43">
        <v>1</v>
      </c>
      <c r="H61" s="53">
        <f>52460.8+46915</f>
        <v>99375.8</v>
      </c>
      <c r="I61" s="54">
        <f t="shared" si="2"/>
        <v>0</v>
      </c>
      <c r="J61" s="11">
        <f t="shared" si="0"/>
        <v>624.1999999999971</v>
      </c>
      <c r="K61" s="55"/>
      <c r="L61" s="55" t="s">
        <v>16</v>
      </c>
      <c r="N61" s="84">
        <f t="shared" si="1"/>
        <v>0</v>
      </c>
    </row>
    <row r="62" spans="1:14" ht="12">
      <c r="A62" s="27" t="s">
        <v>26</v>
      </c>
      <c r="B62" s="28" t="s">
        <v>39</v>
      </c>
      <c r="C62" s="29">
        <v>120000</v>
      </c>
      <c r="D62" s="11">
        <v>119428</v>
      </c>
      <c r="E62" s="30">
        <v>42238</v>
      </c>
      <c r="F62" s="166"/>
      <c r="G62" s="31">
        <v>1</v>
      </c>
      <c r="H62" s="11">
        <v>119428</v>
      </c>
      <c r="I62" s="24">
        <f t="shared" si="2"/>
        <v>0</v>
      </c>
      <c r="J62" s="11">
        <f t="shared" si="0"/>
        <v>572</v>
      </c>
      <c r="K62" s="10"/>
      <c r="L62" s="10" t="s">
        <v>16</v>
      </c>
      <c r="N62" s="84">
        <f t="shared" si="1"/>
        <v>0</v>
      </c>
    </row>
    <row r="63" spans="1:14" ht="12">
      <c r="A63" s="27" t="s">
        <v>51</v>
      </c>
      <c r="B63" s="28" t="s">
        <v>11</v>
      </c>
      <c r="C63" s="29">
        <v>130000</v>
      </c>
      <c r="D63" s="11">
        <v>129020</v>
      </c>
      <c r="E63" s="30">
        <v>42238</v>
      </c>
      <c r="F63" s="167"/>
      <c r="G63" s="31">
        <v>1</v>
      </c>
      <c r="H63" s="11">
        <v>129020</v>
      </c>
      <c r="I63" s="24">
        <f t="shared" si="2"/>
        <v>0</v>
      </c>
      <c r="J63" s="11">
        <f t="shared" si="0"/>
        <v>980</v>
      </c>
      <c r="K63" s="10"/>
      <c r="L63" s="10" t="s">
        <v>16</v>
      </c>
      <c r="N63" s="84">
        <f t="shared" si="1"/>
        <v>0</v>
      </c>
    </row>
    <row r="64" spans="1:14" ht="12">
      <c r="A64" s="32" t="s">
        <v>21</v>
      </c>
      <c r="B64" s="28"/>
      <c r="C64" s="33">
        <f>SUM(C53:C63)</f>
        <v>1480000</v>
      </c>
      <c r="D64" s="33">
        <f>SUM(D53:D63)</f>
        <v>1460534.7</v>
      </c>
      <c r="E64" s="51"/>
      <c r="F64" s="35"/>
      <c r="G64" s="36"/>
      <c r="H64" s="33">
        <f>SUM(H53:H63)</f>
        <v>1435656.7</v>
      </c>
      <c r="I64" s="24"/>
      <c r="J64" s="33">
        <f t="shared" si="0"/>
        <v>44343.30000000005</v>
      </c>
      <c r="K64" s="10"/>
      <c r="L64" s="10"/>
      <c r="N64" s="84"/>
    </row>
    <row r="65" spans="1:14" ht="12">
      <c r="A65" s="168"/>
      <c r="B65" s="168"/>
      <c r="C65" s="168"/>
      <c r="D65" s="168"/>
      <c r="E65" s="168"/>
      <c r="F65" s="168"/>
      <c r="G65" s="168"/>
      <c r="H65" s="168"/>
      <c r="I65" s="24"/>
      <c r="J65" s="11">
        <f t="shared" si="0"/>
        <v>0</v>
      </c>
      <c r="K65" s="10"/>
      <c r="L65" s="10"/>
      <c r="N65" s="84"/>
    </row>
    <row r="66" spans="1:14" s="56" customFormat="1" ht="24">
      <c r="A66" s="39" t="s">
        <v>52</v>
      </c>
      <c r="B66" s="41" t="s">
        <v>11</v>
      </c>
      <c r="C66" s="42">
        <f>8587771.6</f>
        <v>8587771.6</v>
      </c>
      <c r="D66" s="53">
        <v>8587455.51</v>
      </c>
      <c r="E66" s="57">
        <v>42146</v>
      </c>
      <c r="F66" s="30">
        <v>42330</v>
      </c>
      <c r="G66" s="58">
        <v>1</v>
      </c>
      <c r="H66" s="53">
        <v>8587455.51</v>
      </c>
      <c r="I66" s="54"/>
      <c r="J66" s="11">
        <f t="shared" si="0"/>
        <v>316.089999999851</v>
      </c>
      <c r="K66" s="55"/>
      <c r="L66" s="55" t="s">
        <v>16</v>
      </c>
      <c r="N66" s="84">
        <f t="shared" si="1"/>
        <v>0</v>
      </c>
    </row>
    <row r="67" spans="1:14" ht="24">
      <c r="A67" s="39" t="s">
        <v>53</v>
      </c>
      <c r="B67" s="41" t="s">
        <v>43</v>
      </c>
      <c r="C67" s="42">
        <v>17582986.79</v>
      </c>
      <c r="D67" s="53">
        <v>17582637.17</v>
      </c>
      <c r="E67" s="57">
        <v>42146</v>
      </c>
      <c r="F67" s="30">
        <v>42330</v>
      </c>
      <c r="G67" s="58">
        <v>1</v>
      </c>
      <c r="H67" s="53">
        <v>17582637.17</v>
      </c>
      <c r="I67" s="24"/>
      <c r="J67" s="11">
        <f t="shared" si="0"/>
        <v>349.6199999973178</v>
      </c>
      <c r="K67" s="10"/>
      <c r="L67" s="10" t="s">
        <v>16</v>
      </c>
      <c r="N67" s="84">
        <f t="shared" si="1"/>
        <v>0</v>
      </c>
    </row>
    <row r="68" spans="1:14" ht="24">
      <c r="A68" s="39" t="s">
        <v>54</v>
      </c>
      <c r="B68" s="41" t="s">
        <v>27</v>
      </c>
      <c r="C68" s="42">
        <v>4615129.55</v>
      </c>
      <c r="D68" s="53">
        <v>4607254.61</v>
      </c>
      <c r="E68" s="57">
        <v>42146</v>
      </c>
      <c r="F68" s="30">
        <v>42330</v>
      </c>
      <c r="G68" s="58">
        <v>1</v>
      </c>
      <c r="H68" s="53">
        <v>4607254.61</v>
      </c>
      <c r="I68" s="24"/>
      <c r="J68" s="11">
        <f t="shared" si="0"/>
        <v>7874.9399999994785</v>
      </c>
      <c r="K68" s="10"/>
      <c r="L68" s="10" t="s">
        <v>16</v>
      </c>
      <c r="N68" s="84">
        <f t="shared" si="1"/>
        <v>0</v>
      </c>
    </row>
    <row r="69" spans="1:14" ht="24">
      <c r="A69" s="39" t="s">
        <v>55</v>
      </c>
      <c r="B69" s="41" t="s">
        <v>11</v>
      </c>
      <c r="C69" s="42">
        <f>7229996.89+4132000</f>
        <v>11361996.89</v>
      </c>
      <c r="D69" s="53">
        <f>10319968.91+1031996.89</f>
        <v>11351965.8</v>
      </c>
      <c r="E69" s="57">
        <v>42240</v>
      </c>
      <c r="F69" s="30">
        <v>42424</v>
      </c>
      <c r="G69" s="58">
        <v>1</v>
      </c>
      <c r="H69" s="53">
        <f>6197999.99+4132000.01+658890.45+329154.75+33920.6</f>
        <v>11351965.799999999</v>
      </c>
      <c r="I69" s="24"/>
      <c r="J69" s="25">
        <f t="shared" si="0"/>
        <v>10031.090000001714</v>
      </c>
      <c r="K69" s="6"/>
      <c r="L69" s="6" t="s">
        <v>16</v>
      </c>
      <c r="N69" s="84">
        <f t="shared" si="1"/>
        <v>0</v>
      </c>
    </row>
    <row r="70" spans="1:14" ht="12">
      <c r="A70" s="32" t="s">
        <v>21</v>
      </c>
      <c r="B70" s="28"/>
      <c r="C70" s="33">
        <f>SUM(C66:C69)</f>
        <v>42147884.83</v>
      </c>
      <c r="D70" s="33">
        <f>SUM(D66:D69)</f>
        <v>42129313.09</v>
      </c>
      <c r="E70" s="51"/>
      <c r="F70" s="59"/>
      <c r="G70" s="60"/>
      <c r="H70" s="33">
        <f>SUM(H66:H69)</f>
        <v>42129313.089999996</v>
      </c>
      <c r="I70" s="24"/>
      <c r="J70" s="33">
        <f t="shared" si="0"/>
        <v>18571.740000002086</v>
      </c>
      <c r="K70" s="10"/>
      <c r="L70" s="10"/>
      <c r="N70" s="84"/>
    </row>
    <row r="71" spans="1:14" ht="12">
      <c r="A71" s="61" t="s">
        <v>56</v>
      </c>
      <c r="B71" s="28"/>
      <c r="C71" s="33">
        <f>C23+C30+C37+C43+C51+C64+C70</f>
        <v>48962310.1</v>
      </c>
      <c r="D71" s="33">
        <f>D23+D30+D37+D43+D51+D64+D70</f>
        <v>48908720.5</v>
      </c>
      <c r="E71" s="51"/>
      <c r="F71" s="59"/>
      <c r="G71" s="60"/>
      <c r="H71" s="33">
        <f>H23+H30+H37+H43+H51+H64+H70</f>
        <v>48525496.809999995</v>
      </c>
      <c r="I71" s="24"/>
      <c r="J71" s="102">
        <f t="shared" si="0"/>
        <v>436813.29000000656</v>
      </c>
      <c r="K71" s="103"/>
      <c r="L71" s="103"/>
      <c r="N71" s="84"/>
    </row>
    <row r="72" spans="1:14" s="70" customFormat="1" ht="12">
      <c r="A72" s="62"/>
      <c r="B72" s="63"/>
      <c r="C72" s="64"/>
      <c r="D72" s="65"/>
      <c r="E72" s="66"/>
      <c r="F72" s="119"/>
      <c r="G72" s="68"/>
      <c r="H72" s="65"/>
      <c r="I72" s="69"/>
      <c r="J72" s="107"/>
      <c r="K72" s="108"/>
      <c r="L72" s="108"/>
      <c r="N72" s="84"/>
    </row>
    <row r="73" spans="1:14" s="70" customFormat="1" ht="12">
      <c r="A73" s="62"/>
      <c r="B73" s="63"/>
      <c r="C73" s="64"/>
      <c r="D73" s="65"/>
      <c r="E73" s="66"/>
      <c r="F73" s="119"/>
      <c r="G73" s="68"/>
      <c r="H73" s="65"/>
      <c r="I73" s="69"/>
      <c r="J73" s="105"/>
      <c r="K73" s="106"/>
      <c r="L73" s="106"/>
      <c r="N73" s="84"/>
    </row>
    <row r="74" spans="1:14" s="70" customFormat="1" ht="12">
      <c r="A74" s="62" t="s">
        <v>90</v>
      </c>
      <c r="B74" s="63"/>
      <c r="C74" s="64"/>
      <c r="D74" s="65"/>
      <c r="E74" s="66"/>
      <c r="F74" s="119"/>
      <c r="G74" s="68"/>
      <c r="H74" s="65"/>
      <c r="I74" s="69"/>
      <c r="J74" s="104"/>
      <c r="K74" s="22"/>
      <c r="L74" s="22"/>
      <c r="N74" s="84"/>
    </row>
    <row r="75" spans="1:14" ht="12">
      <c r="A75" s="27" t="s">
        <v>57</v>
      </c>
      <c r="B75" s="28" t="s">
        <v>11</v>
      </c>
      <c r="C75" s="29">
        <v>1585444.14</v>
      </c>
      <c r="D75" s="11">
        <v>1556523.12</v>
      </c>
      <c r="E75" s="12">
        <v>41995</v>
      </c>
      <c r="F75" s="71"/>
      <c r="G75" s="31">
        <v>1</v>
      </c>
      <c r="H75" s="11">
        <v>1556523.12</v>
      </c>
      <c r="I75" s="24">
        <f>D75-H75</f>
        <v>0</v>
      </c>
      <c r="J75" s="11">
        <f t="shared" si="0"/>
        <v>28921.019999999786</v>
      </c>
      <c r="K75" s="10"/>
      <c r="L75" s="10" t="s">
        <v>16</v>
      </c>
      <c r="N75" s="84">
        <f t="shared" si="1"/>
        <v>0</v>
      </c>
    </row>
    <row r="76" spans="1:14" ht="12">
      <c r="A76" s="27" t="s">
        <v>58</v>
      </c>
      <c r="B76" s="28" t="s">
        <v>27</v>
      </c>
      <c r="C76" s="29">
        <v>190000</v>
      </c>
      <c r="D76" s="11">
        <v>190000</v>
      </c>
      <c r="E76" s="12"/>
      <c r="F76" s="10"/>
      <c r="G76" s="31">
        <v>1</v>
      </c>
      <c r="H76" s="11">
        <v>190000</v>
      </c>
      <c r="I76" s="24">
        <f>D76-H76</f>
        <v>0</v>
      </c>
      <c r="J76" s="11">
        <f t="shared" si="0"/>
        <v>0</v>
      </c>
      <c r="K76" s="10"/>
      <c r="L76" s="10" t="s">
        <v>16</v>
      </c>
      <c r="N76" s="84">
        <f t="shared" si="1"/>
        <v>0</v>
      </c>
    </row>
    <row r="77" spans="1:14" ht="12">
      <c r="A77" s="72" t="s">
        <v>58</v>
      </c>
      <c r="B77" s="28" t="s">
        <v>36</v>
      </c>
      <c r="C77" s="29">
        <v>237500</v>
      </c>
      <c r="D77" s="11">
        <v>237500</v>
      </c>
      <c r="E77" s="12"/>
      <c r="F77" s="10"/>
      <c r="G77" s="31">
        <v>1</v>
      </c>
      <c r="H77" s="11">
        <v>237500</v>
      </c>
      <c r="I77" s="24">
        <f>D77-H77</f>
        <v>0</v>
      </c>
      <c r="J77" s="11">
        <f t="shared" si="0"/>
        <v>0</v>
      </c>
      <c r="K77" s="10"/>
      <c r="L77" s="10" t="s">
        <v>16</v>
      </c>
      <c r="N77" s="84">
        <f t="shared" si="1"/>
        <v>0</v>
      </c>
    </row>
    <row r="78" spans="1:14" s="26" customFormat="1" ht="24">
      <c r="A78" s="72" t="s">
        <v>59</v>
      </c>
      <c r="B78" s="41" t="s">
        <v>60</v>
      </c>
      <c r="C78" s="42">
        <v>829659.67</v>
      </c>
      <c r="D78" s="25">
        <v>814179.6</v>
      </c>
      <c r="E78" s="57">
        <v>41997</v>
      </c>
      <c r="F78" s="6"/>
      <c r="G78" s="43">
        <v>1</v>
      </c>
      <c r="H78" s="25">
        <v>814179.6</v>
      </c>
      <c r="I78" s="24">
        <f>D78-H78</f>
        <v>0</v>
      </c>
      <c r="J78" s="11">
        <f t="shared" si="0"/>
        <v>15480.070000000065</v>
      </c>
      <c r="K78" s="6"/>
      <c r="L78" s="6" t="s">
        <v>16</v>
      </c>
      <c r="N78" s="84">
        <f t="shared" si="1"/>
        <v>0</v>
      </c>
    </row>
    <row r="79" spans="1:14" s="26" customFormat="1" ht="24">
      <c r="A79" s="39" t="s">
        <v>61</v>
      </c>
      <c r="B79" s="41" t="s">
        <v>62</v>
      </c>
      <c r="C79" s="42">
        <f>6539896.19+328709.04</f>
        <v>6868605.23</v>
      </c>
      <c r="D79" s="25">
        <f>6499277.73+328709.04</f>
        <v>6827986.7700000005</v>
      </c>
      <c r="E79" s="57">
        <v>42123</v>
      </c>
      <c r="F79" s="73">
        <v>42332</v>
      </c>
      <c r="G79" s="43">
        <v>1</v>
      </c>
      <c r="H79" s="25">
        <f>6215321.16+54678.84+557986.77</f>
        <v>6827986.77</v>
      </c>
      <c r="I79" s="24">
        <f>D79-H79</f>
        <v>0</v>
      </c>
      <c r="J79" s="11">
        <f>C79-H79</f>
        <v>40618.460000000894</v>
      </c>
      <c r="K79" s="6"/>
      <c r="L79" s="6" t="s">
        <v>16</v>
      </c>
      <c r="N79" s="84"/>
    </row>
    <row r="80" spans="1:14" s="26" customFormat="1" ht="38.25">
      <c r="A80" s="91" t="s">
        <v>83</v>
      </c>
      <c r="B80" s="41"/>
      <c r="C80" s="92">
        <v>7360000</v>
      </c>
      <c r="D80" s="92">
        <v>10298810.26</v>
      </c>
      <c r="E80" s="57"/>
      <c r="F80" s="6"/>
      <c r="G80" s="43"/>
      <c r="H80" s="25">
        <v>0</v>
      </c>
      <c r="I80" s="24"/>
      <c r="J80" s="25">
        <f>C80-H80</f>
        <v>7360000</v>
      </c>
      <c r="K80" s="6"/>
      <c r="L80" s="93" t="s">
        <v>79</v>
      </c>
      <c r="N80" s="84">
        <f t="shared" si="1"/>
        <v>10298810.26</v>
      </c>
    </row>
    <row r="81" spans="1:14" s="26" customFormat="1" ht="25.5">
      <c r="A81" s="91" t="s">
        <v>85</v>
      </c>
      <c r="B81" s="41"/>
      <c r="C81" s="92">
        <v>12000000</v>
      </c>
      <c r="D81" s="92">
        <v>19997000</v>
      </c>
      <c r="E81" s="57"/>
      <c r="F81" s="6"/>
      <c r="G81" s="43"/>
      <c r="H81" s="25">
        <v>0</v>
      </c>
      <c r="I81" s="24"/>
      <c r="J81" s="25">
        <f>C81-H81</f>
        <v>12000000</v>
      </c>
      <c r="K81" s="6"/>
      <c r="L81" s="93" t="s">
        <v>79</v>
      </c>
      <c r="N81" s="84">
        <f>D81-H81</f>
        <v>19997000</v>
      </c>
    </row>
    <row r="82" spans="1:14" ht="12">
      <c r="A82" s="35" t="s">
        <v>91</v>
      </c>
      <c r="B82" s="10"/>
      <c r="C82" s="74">
        <f>SUM(C75:C81)</f>
        <v>29071209.04</v>
      </c>
      <c r="D82" s="74">
        <f>SUM(D75:D81)</f>
        <v>39921999.75</v>
      </c>
      <c r="E82" s="59"/>
      <c r="F82" s="35"/>
      <c r="G82" s="75"/>
      <c r="H82" s="74">
        <f>SUM(H75:H81)</f>
        <v>9626189.49</v>
      </c>
      <c r="J82" s="33">
        <f t="shared" si="0"/>
        <v>19445019.549999997</v>
      </c>
      <c r="K82" s="10"/>
      <c r="L82" s="10"/>
      <c r="N82" s="84"/>
    </row>
    <row r="85" spans="1:10" ht="12.75">
      <c r="A85" s="101" t="s">
        <v>87</v>
      </c>
      <c r="B85" s="94"/>
      <c r="C85" s="94"/>
      <c r="D85" s="94"/>
      <c r="E85" s="95"/>
      <c r="F85" s="94"/>
      <c r="G85" s="94"/>
      <c r="H85" s="96"/>
      <c r="I85" s="97"/>
      <c r="J85" s="94"/>
    </row>
    <row r="86" spans="1:14" ht="38.25">
      <c r="A86" s="100" t="s">
        <v>88</v>
      </c>
      <c r="B86" s="98"/>
      <c r="C86" s="99">
        <v>2300000</v>
      </c>
      <c r="D86" s="99">
        <v>2437900</v>
      </c>
      <c r="E86" s="99"/>
      <c r="F86" s="99"/>
      <c r="G86" s="43">
        <v>0.95</v>
      </c>
      <c r="H86" s="116">
        <v>2300000</v>
      </c>
      <c r="I86" s="99"/>
      <c r="J86" s="25">
        <f>C86-H86</f>
        <v>0</v>
      </c>
      <c r="K86" s="10"/>
      <c r="L86" s="100" t="s">
        <v>79</v>
      </c>
      <c r="N86" s="84">
        <f>D86-H86</f>
        <v>137900</v>
      </c>
    </row>
    <row r="88" spans="1:8" ht="12">
      <c r="A88" s="80" t="s">
        <v>7</v>
      </c>
      <c r="C88" s="76"/>
      <c r="H88" s="2" t="s">
        <v>8</v>
      </c>
    </row>
    <row r="91" spans="1:11" ht="12">
      <c r="A91" s="119" t="s">
        <v>81</v>
      </c>
      <c r="B91" s="81"/>
      <c r="C91" s="77"/>
      <c r="D91" s="5"/>
      <c r="E91" s="5"/>
      <c r="F91" s="5"/>
      <c r="G91" s="78"/>
      <c r="H91" s="5"/>
      <c r="I91" s="5"/>
      <c r="J91" s="159" t="s">
        <v>63</v>
      </c>
      <c r="K91" s="159"/>
    </row>
    <row r="92" spans="1:11" ht="12">
      <c r="A92" s="83" t="s">
        <v>9</v>
      </c>
      <c r="B92" s="82"/>
      <c r="E92" s="1"/>
      <c r="H92" s="1"/>
      <c r="J92" s="160" t="s">
        <v>10</v>
      </c>
      <c r="K92" s="160"/>
    </row>
  </sheetData>
  <sheetProtection/>
  <mergeCells count="19">
    <mergeCell ref="G8:H8"/>
    <mergeCell ref="K8:K9"/>
    <mergeCell ref="J92:K92"/>
    <mergeCell ref="F32:F36"/>
    <mergeCell ref="F39:F42"/>
    <mergeCell ref="F45:F50"/>
    <mergeCell ref="F53:F63"/>
    <mergeCell ref="A65:H65"/>
    <mergeCell ref="J91:K91"/>
    <mergeCell ref="L8:L9"/>
    <mergeCell ref="A16:L16"/>
    <mergeCell ref="F18:F22"/>
    <mergeCell ref="F25:F29"/>
    <mergeCell ref="A8:A9"/>
    <mergeCell ref="B8:B9"/>
    <mergeCell ref="C8:C9"/>
    <mergeCell ref="D8:D9"/>
    <mergeCell ref="E8:E9"/>
    <mergeCell ref="F8:F9"/>
  </mergeCells>
  <printOptions/>
  <pageMargins left="0.2" right="0.2" top="1" bottom="0.5" header="0.3" footer="0.3"/>
  <pageSetup horizontalDpi="180" verticalDpi="180" orientation="landscape" paperSize="5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N92"/>
  <sheetViews>
    <sheetView zoomScale="130" zoomScaleNormal="130" zoomScalePageLayoutView="0" workbookViewId="0" topLeftCell="A1">
      <pane xSplit="2" ySplit="17" topLeftCell="F78" activePane="bottomRight" state="frozen"/>
      <selection pane="topLeft" activeCell="A82" sqref="A82"/>
      <selection pane="topRight" activeCell="A82" sqref="A82"/>
      <selection pane="bottomLeft" activeCell="A82" sqref="A82"/>
      <selection pane="bottomRight" activeCell="A82" sqref="A82"/>
    </sheetView>
  </sheetViews>
  <sheetFormatPr defaultColWidth="9.140625" defaultRowHeight="15"/>
  <cols>
    <col min="1" max="1" width="30.28125" style="1" customWidth="1"/>
    <col min="2" max="2" width="27.140625" style="1" customWidth="1"/>
    <col min="3" max="3" width="16.140625" style="2" customWidth="1"/>
    <col min="4" max="4" width="13.8515625" style="1" customWidth="1"/>
    <col min="5" max="5" width="10.7109375" style="124" customWidth="1"/>
    <col min="6" max="6" width="10.8515625" style="1" customWidth="1"/>
    <col min="7" max="7" width="11.140625" style="4" customWidth="1"/>
    <col min="8" max="8" width="13.28125" style="2" customWidth="1"/>
    <col min="9" max="9" width="12.140625" style="1" hidden="1" customWidth="1"/>
    <col min="10" max="10" width="15.140625" style="1" customWidth="1"/>
    <col min="11" max="11" width="6.57421875" style="1" customWidth="1"/>
    <col min="12" max="12" width="13.140625" style="1" customWidth="1"/>
    <col min="13" max="13" width="9.140625" style="1" customWidth="1"/>
    <col min="14" max="14" width="11.421875" style="1" customWidth="1"/>
    <col min="15" max="16384" width="9.140625" style="1" customWidth="1"/>
  </cols>
  <sheetData>
    <row r="1" ht="12">
      <c r="A1" s="1" t="s">
        <v>66</v>
      </c>
    </row>
    <row r="3" ht="12">
      <c r="A3" s="5" t="s">
        <v>67</v>
      </c>
    </row>
    <row r="4" ht="12">
      <c r="A4" s="5" t="s">
        <v>95</v>
      </c>
    </row>
    <row r="5" ht="12">
      <c r="A5" s="5"/>
    </row>
    <row r="6" ht="12">
      <c r="A6" s="5" t="s">
        <v>68</v>
      </c>
    </row>
    <row r="8" spans="1:12" ht="23.25" customHeight="1">
      <c r="A8" s="171" t="s">
        <v>69</v>
      </c>
      <c r="B8" s="171" t="s">
        <v>0</v>
      </c>
      <c r="C8" s="169" t="s">
        <v>70</v>
      </c>
      <c r="D8" s="162" t="s">
        <v>71</v>
      </c>
      <c r="E8" s="171" t="s">
        <v>1</v>
      </c>
      <c r="F8" s="161" t="s">
        <v>2</v>
      </c>
      <c r="G8" s="171" t="s">
        <v>3</v>
      </c>
      <c r="H8" s="171"/>
      <c r="J8" s="6"/>
      <c r="K8" s="161" t="s">
        <v>73</v>
      </c>
      <c r="L8" s="171" t="s">
        <v>6</v>
      </c>
    </row>
    <row r="9" spans="1:12" ht="57.75" customHeight="1">
      <c r="A9" s="172"/>
      <c r="B9" s="172"/>
      <c r="C9" s="170"/>
      <c r="D9" s="176"/>
      <c r="E9" s="172"/>
      <c r="F9" s="162"/>
      <c r="G9" s="7" t="s">
        <v>4</v>
      </c>
      <c r="H9" s="128" t="s">
        <v>5</v>
      </c>
      <c r="J9" s="126" t="s">
        <v>72</v>
      </c>
      <c r="K9" s="162"/>
      <c r="L9" s="172"/>
    </row>
    <row r="10" spans="1:12" ht="12">
      <c r="A10" s="10" t="s">
        <v>74</v>
      </c>
      <c r="B10" s="10" t="s">
        <v>60</v>
      </c>
      <c r="C10" s="11">
        <v>1200000</v>
      </c>
      <c r="D10" s="11"/>
      <c r="E10" s="12">
        <v>41229</v>
      </c>
      <c r="F10" s="13">
        <v>41455</v>
      </c>
      <c r="G10" s="14">
        <v>0.67</v>
      </c>
      <c r="H10" s="11">
        <v>753389.48</v>
      </c>
      <c r="I10" s="10"/>
      <c r="J10" s="11">
        <v>446610.52</v>
      </c>
      <c r="K10" s="10"/>
      <c r="L10" s="10" t="s">
        <v>30</v>
      </c>
    </row>
    <row r="11" spans="1:12" ht="12">
      <c r="A11" s="10" t="s">
        <v>75</v>
      </c>
      <c r="B11" s="10"/>
      <c r="C11" s="11"/>
      <c r="D11" s="11"/>
      <c r="E11" s="12"/>
      <c r="F11" s="13"/>
      <c r="G11" s="14"/>
      <c r="H11" s="11"/>
      <c r="I11" s="10"/>
      <c r="J11" s="11"/>
      <c r="K11" s="10"/>
      <c r="L11" s="10"/>
    </row>
    <row r="12" spans="1:12" ht="12">
      <c r="A12" s="10" t="s">
        <v>76</v>
      </c>
      <c r="B12" s="10"/>
      <c r="C12" s="11"/>
      <c r="D12" s="11"/>
      <c r="E12" s="15"/>
      <c r="F12" s="16"/>
      <c r="G12" s="14"/>
      <c r="H12" s="11"/>
      <c r="I12" s="10"/>
      <c r="J12" s="11"/>
      <c r="K12" s="10"/>
      <c r="L12" s="10"/>
    </row>
    <row r="13" spans="1:12" ht="12">
      <c r="A13" s="10" t="s">
        <v>77</v>
      </c>
      <c r="B13" s="10" t="s">
        <v>78</v>
      </c>
      <c r="C13" s="11">
        <v>250000</v>
      </c>
      <c r="D13" s="11"/>
      <c r="E13" s="15">
        <v>40976</v>
      </c>
      <c r="F13" s="16">
        <v>41105</v>
      </c>
      <c r="G13" s="14">
        <v>1</v>
      </c>
      <c r="H13" s="11">
        <v>228323.71</v>
      </c>
      <c r="I13" s="10"/>
      <c r="J13" s="11">
        <v>21676.29</v>
      </c>
      <c r="K13" s="10"/>
      <c r="L13" s="10" t="s">
        <v>16</v>
      </c>
    </row>
    <row r="14" spans="1:12" ht="24">
      <c r="A14" s="135" t="s">
        <v>97</v>
      </c>
      <c r="B14" s="10" t="s">
        <v>11</v>
      </c>
      <c r="C14" s="11">
        <v>1395500</v>
      </c>
      <c r="D14" s="11">
        <v>1395500</v>
      </c>
      <c r="E14" s="15">
        <v>42951</v>
      </c>
      <c r="F14" s="16">
        <v>43071</v>
      </c>
      <c r="G14" s="31">
        <v>0.7686</v>
      </c>
      <c r="H14" s="11">
        <v>1072609.45</v>
      </c>
      <c r="I14" s="10"/>
      <c r="J14" s="11">
        <f>D14-H14</f>
        <v>322890.55000000005</v>
      </c>
      <c r="K14" s="10"/>
      <c r="L14" s="10" t="s">
        <v>30</v>
      </c>
    </row>
    <row r="15" spans="1:12" ht="12">
      <c r="A15" s="10"/>
      <c r="B15" s="10"/>
      <c r="C15" s="11"/>
      <c r="D15" s="11"/>
      <c r="E15" s="15"/>
      <c r="F15" s="16"/>
      <c r="G15" s="14"/>
      <c r="H15" s="11"/>
      <c r="I15" s="10"/>
      <c r="J15" s="11"/>
      <c r="K15" s="10"/>
      <c r="L15" s="10"/>
    </row>
    <row r="16" spans="1:12" ht="18.75" customHeight="1">
      <c r="A16" s="173" t="s">
        <v>12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5"/>
    </row>
    <row r="17" spans="1:12" s="26" customFormat="1" ht="12">
      <c r="A17" s="17" t="s">
        <v>13</v>
      </c>
      <c r="B17" s="18"/>
      <c r="C17" s="19"/>
      <c r="D17" s="20"/>
      <c r="E17" s="127"/>
      <c r="F17" s="22"/>
      <c r="G17" s="23"/>
      <c r="H17" s="20"/>
      <c r="I17" s="24">
        <f>D17-H17</f>
        <v>0</v>
      </c>
      <c r="J17" s="25"/>
      <c r="K17" s="6"/>
      <c r="L17" s="6"/>
    </row>
    <row r="18" spans="1:14" ht="12">
      <c r="A18" s="27" t="s">
        <v>14</v>
      </c>
      <c r="B18" s="28" t="s">
        <v>15</v>
      </c>
      <c r="C18" s="29">
        <v>70000</v>
      </c>
      <c r="D18" s="11">
        <v>68498.76</v>
      </c>
      <c r="E18" s="30">
        <v>42134</v>
      </c>
      <c r="F18" s="163">
        <v>42287</v>
      </c>
      <c r="G18" s="31">
        <v>1</v>
      </c>
      <c r="H18" s="11">
        <v>51514.3</v>
      </c>
      <c r="I18" s="24">
        <f>D18-H18</f>
        <v>16984.459999999992</v>
      </c>
      <c r="J18" s="11">
        <f>C18-H18</f>
        <v>18485.699999999997</v>
      </c>
      <c r="K18" s="10"/>
      <c r="L18" s="10" t="s">
        <v>16</v>
      </c>
      <c r="N18" s="84">
        <f>D18-H18</f>
        <v>16984.459999999992</v>
      </c>
    </row>
    <row r="19" spans="1:14" ht="12">
      <c r="A19" s="27" t="s">
        <v>14</v>
      </c>
      <c r="B19" s="28" t="s">
        <v>17</v>
      </c>
      <c r="C19" s="29">
        <v>119999.99</v>
      </c>
      <c r="D19" s="11">
        <v>118499.98</v>
      </c>
      <c r="E19" s="30">
        <v>42134</v>
      </c>
      <c r="F19" s="164"/>
      <c r="G19" s="31">
        <v>1</v>
      </c>
      <c r="H19" s="11">
        <v>118499.98</v>
      </c>
      <c r="I19" s="24"/>
      <c r="J19" s="11">
        <f aca="true" t="shared" si="0" ref="J19:J82">C19-H19</f>
        <v>1500.0100000000093</v>
      </c>
      <c r="K19" s="10"/>
      <c r="L19" s="10" t="s">
        <v>16</v>
      </c>
      <c r="N19" s="84">
        <f aca="true" t="shared" si="1" ref="N19:N80">D19-H19</f>
        <v>0</v>
      </c>
    </row>
    <row r="20" spans="1:14" ht="12">
      <c r="A20" s="27" t="s">
        <v>14</v>
      </c>
      <c r="B20" s="28" t="s">
        <v>18</v>
      </c>
      <c r="C20" s="29">
        <v>240000</v>
      </c>
      <c r="D20" s="11">
        <v>237999.96</v>
      </c>
      <c r="E20" s="30">
        <v>42134</v>
      </c>
      <c r="F20" s="164"/>
      <c r="G20" s="31">
        <v>1</v>
      </c>
      <c r="H20" s="11">
        <v>237999.95</v>
      </c>
      <c r="I20" s="24"/>
      <c r="J20" s="11">
        <f t="shared" si="0"/>
        <v>2000.0499999999884</v>
      </c>
      <c r="K20" s="10"/>
      <c r="L20" s="10" t="s">
        <v>16</v>
      </c>
      <c r="N20" s="84">
        <f t="shared" si="1"/>
        <v>0.009999999980209395</v>
      </c>
    </row>
    <row r="21" spans="1:14" ht="12">
      <c r="A21" s="27" t="s">
        <v>14</v>
      </c>
      <c r="B21" s="28" t="s">
        <v>19</v>
      </c>
      <c r="C21" s="29">
        <v>260000</v>
      </c>
      <c r="D21" s="11">
        <v>257999</v>
      </c>
      <c r="E21" s="30">
        <v>42134</v>
      </c>
      <c r="F21" s="164"/>
      <c r="G21" s="31">
        <v>1</v>
      </c>
      <c r="H21" s="11">
        <v>227279.93</v>
      </c>
      <c r="I21" s="24"/>
      <c r="J21" s="11">
        <f t="shared" si="0"/>
        <v>32720.070000000007</v>
      </c>
      <c r="K21" s="10"/>
      <c r="L21" s="10" t="s">
        <v>16</v>
      </c>
      <c r="N21" s="84">
        <f t="shared" si="1"/>
        <v>30719.070000000007</v>
      </c>
    </row>
    <row r="22" spans="1:14" ht="12">
      <c r="A22" s="27" t="s">
        <v>14</v>
      </c>
      <c r="B22" s="28" t="s">
        <v>20</v>
      </c>
      <c r="C22" s="29">
        <v>240000</v>
      </c>
      <c r="D22" s="11">
        <v>237999.82</v>
      </c>
      <c r="E22" s="30">
        <v>42134</v>
      </c>
      <c r="F22" s="165"/>
      <c r="G22" s="31">
        <v>1</v>
      </c>
      <c r="H22" s="11">
        <v>206413.05</v>
      </c>
      <c r="I22" s="24"/>
      <c r="J22" s="11">
        <f t="shared" si="0"/>
        <v>33586.95000000001</v>
      </c>
      <c r="K22" s="10"/>
      <c r="L22" s="10" t="s">
        <v>16</v>
      </c>
      <c r="N22" s="84">
        <f t="shared" si="1"/>
        <v>31586.77000000002</v>
      </c>
    </row>
    <row r="23" spans="1:14" ht="12">
      <c r="A23" s="32" t="s">
        <v>21</v>
      </c>
      <c r="B23" s="28"/>
      <c r="C23" s="33">
        <f>SUM(C18:C22)</f>
        <v>929999.99</v>
      </c>
      <c r="D23" s="33">
        <f>SUM(D18:D22)</f>
        <v>920997.52</v>
      </c>
      <c r="E23" s="34"/>
      <c r="F23" s="35"/>
      <c r="G23" s="36"/>
      <c r="H23" s="33">
        <f>SUM(H18:H22)</f>
        <v>841707.21</v>
      </c>
      <c r="I23" s="24"/>
      <c r="J23" s="33">
        <f t="shared" si="0"/>
        <v>88292.78000000003</v>
      </c>
      <c r="K23" s="10"/>
      <c r="L23" s="10"/>
      <c r="N23" s="84"/>
    </row>
    <row r="24" spans="1:14" ht="12">
      <c r="A24" s="37" t="s">
        <v>22</v>
      </c>
      <c r="B24" s="28"/>
      <c r="C24" s="29"/>
      <c r="D24" s="11"/>
      <c r="E24" s="30"/>
      <c r="F24" s="10"/>
      <c r="G24" s="31"/>
      <c r="H24" s="11"/>
      <c r="I24" s="24"/>
      <c r="J24" s="11"/>
      <c r="K24" s="10"/>
      <c r="L24" s="10"/>
      <c r="N24" s="84"/>
    </row>
    <row r="25" spans="1:14" ht="12">
      <c r="A25" s="27" t="s">
        <v>14</v>
      </c>
      <c r="B25" s="28" t="s">
        <v>23</v>
      </c>
      <c r="C25" s="29">
        <v>240000</v>
      </c>
      <c r="D25" s="11">
        <v>239530</v>
      </c>
      <c r="E25" s="30">
        <v>42134</v>
      </c>
      <c r="F25" s="163">
        <v>42287</v>
      </c>
      <c r="G25" s="31">
        <v>1</v>
      </c>
      <c r="H25" s="11">
        <v>175135.26</v>
      </c>
      <c r="I25" s="24"/>
      <c r="J25" s="11">
        <f t="shared" si="0"/>
        <v>64864.73999999999</v>
      </c>
      <c r="K25" s="10"/>
      <c r="L25" s="10" t="s">
        <v>16</v>
      </c>
      <c r="N25" s="84">
        <f t="shared" si="1"/>
        <v>64394.73999999999</v>
      </c>
    </row>
    <row r="26" spans="1:14" ht="12">
      <c r="A26" s="27" t="s">
        <v>14</v>
      </c>
      <c r="B26" s="28" t="s">
        <v>24</v>
      </c>
      <c r="C26" s="29">
        <v>70000</v>
      </c>
      <c r="D26" s="11">
        <v>69202.48</v>
      </c>
      <c r="E26" s="30">
        <v>42134</v>
      </c>
      <c r="F26" s="164"/>
      <c r="G26" s="31">
        <v>1</v>
      </c>
      <c r="H26" s="11">
        <v>62783.19</v>
      </c>
      <c r="I26" s="24"/>
      <c r="J26" s="11">
        <f t="shared" si="0"/>
        <v>7216.809999999998</v>
      </c>
      <c r="K26" s="10"/>
      <c r="L26" s="10" t="s">
        <v>16</v>
      </c>
      <c r="N26" s="84">
        <f t="shared" si="1"/>
        <v>6419.289999999994</v>
      </c>
    </row>
    <row r="27" spans="1:14" ht="12">
      <c r="A27" s="27" t="s">
        <v>26</v>
      </c>
      <c r="B27" s="28" t="s">
        <v>25</v>
      </c>
      <c r="C27" s="29">
        <v>100000</v>
      </c>
      <c r="D27" s="11">
        <v>99125</v>
      </c>
      <c r="E27" s="30">
        <v>42134</v>
      </c>
      <c r="F27" s="164"/>
      <c r="G27" s="31">
        <v>1</v>
      </c>
      <c r="H27" s="11">
        <v>90424.26</v>
      </c>
      <c r="I27" s="24"/>
      <c r="J27" s="11">
        <f t="shared" si="0"/>
        <v>9575.740000000005</v>
      </c>
      <c r="K27" s="10"/>
      <c r="L27" s="10" t="s">
        <v>16</v>
      </c>
      <c r="N27" s="84">
        <f t="shared" si="1"/>
        <v>8700.740000000005</v>
      </c>
    </row>
    <row r="28" spans="1:14" ht="12">
      <c r="A28" s="27" t="s">
        <v>26</v>
      </c>
      <c r="B28" s="28" t="s">
        <v>17</v>
      </c>
      <c r="C28" s="29">
        <v>120000</v>
      </c>
      <c r="D28" s="11">
        <v>119578.2</v>
      </c>
      <c r="E28" s="30">
        <v>42134</v>
      </c>
      <c r="F28" s="164"/>
      <c r="G28" s="31">
        <v>1</v>
      </c>
      <c r="H28" s="11">
        <v>103217.52</v>
      </c>
      <c r="I28" s="24"/>
      <c r="J28" s="11">
        <f t="shared" si="0"/>
        <v>16782.479999999996</v>
      </c>
      <c r="K28" s="10"/>
      <c r="L28" s="10" t="s">
        <v>16</v>
      </c>
      <c r="N28" s="84">
        <f t="shared" si="1"/>
        <v>16360.679999999993</v>
      </c>
    </row>
    <row r="29" spans="1:14" ht="12">
      <c r="A29" s="27" t="s">
        <v>26</v>
      </c>
      <c r="B29" s="28" t="s">
        <v>27</v>
      </c>
      <c r="C29" s="29">
        <v>240000</v>
      </c>
      <c r="D29" s="11">
        <v>238796.55</v>
      </c>
      <c r="E29" s="30">
        <v>42134</v>
      </c>
      <c r="F29" s="165"/>
      <c r="G29" s="31">
        <v>1</v>
      </c>
      <c r="H29" s="11">
        <v>217936.06</v>
      </c>
      <c r="I29" s="24"/>
      <c r="J29" s="11">
        <f t="shared" si="0"/>
        <v>22063.940000000002</v>
      </c>
      <c r="K29" s="10"/>
      <c r="L29" s="10" t="s">
        <v>16</v>
      </c>
      <c r="N29" s="84">
        <f t="shared" si="1"/>
        <v>20860.48999999999</v>
      </c>
    </row>
    <row r="30" spans="1:14" ht="12">
      <c r="A30" s="32" t="s">
        <v>21</v>
      </c>
      <c r="B30" s="28"/>
      <c r="C30" s="33">
        <f>SUM(C25:C29)</f>
        <v>770000</v>
      </c>
      <c r="D30" s="33">
        <f>SUM(D25:D29)</f>
        <v>766232.23</v>
      </c>
      <c r="E30" s="34"/>
      <c r="F30" s="35"/>
      <c r="G30" s="36"/>
      <c r="H30" s="33">
        <f>SUM(H25:H29)</f>
        <v>649496.29</v>
      </c>
      <c r="I30" s="24"/>
      <c r="J30" s="33">
        <f t="shared" si="0"/>
        <v>120503.70999999996</v>
      </c>
      <c r="K30" s="10"/>
      <c r="L30" s="10"/>
      <c r="N30" s="84"/>
    </row>
    <row r="31" spans="1:14" ht="12">
      <c r="A31" s="37" t="s">
        <v>28</v>
      </c>
      <c r="B31" s="28"/>
      <c r="C31" s="29"/>
      <c r="D31" s="11"/>
      <c r="E31" s="30"/>
      <c r="F31" s="10"/>
      <c r="G31" s="31"/>
      <c r="H31" s="11"/>
      <c r="I31" s="24"/>
      <c r="J31" s="11">
        <f t="shared" si="0"/>
        <v>0</v>
      </c>
      <c r="K31" s="10"/>
      <c r="L31" s="10"/>
      <c r="N31" s="84"/>
    </row>
    <row r="32" spans="1:14" ht="12">
      <c r="A32" s="27" t="s">
        <v>14</v>
      </c>
      <c r="B32" s="28" t="s">
        <v>29</v>
      </c>
      <c r="C32" s="29">
        <v>200000</v>
      </c>
      <c r="D32" s="11">
        <v>199702</v>
      </c>
      <c r="E32" s="30">
        <v>42146</v>
      </c>
      <c r="F32" s="163">
        <v>42299</v>
      </c>
      <c r="G32" s="31">
        <v>1</v>
      </c>
      <c r="H32" s="11">
        <v>199702</v>
      </c>
      <c r="I32" s="24"/>
      <c r="J32" s="11">
        <f t="shared" si="0"/>
        <v>298</v>
      </c>
      <c r="K32" s="10"/>
      <c r="L32" s="10" t="s">
        <v>16</v>
      </c>
      <c r="N32" s="84">
        <f t="shared" si="1"/>
        <v>0</v>
      </c>
    </row>
    <row r="33" spans="1:14" ht="12">
      <c r="A33" s="27" t="s">
        <v>14</v>
      </c>
      <c r="B33" s="28" t="s">
        <v>31</v>
      </c>
      <c r="C33" s="29">
        <v>100000</v>
      </c>
      <c r="D33" s="11">
        <v>99932.84</v>
      </c>
      <c r="E33" s="30">
        <v>42146</v>
      </c>
      <c r="F33" s="164"/>
      <c r="G33" s="31">
        <v>1</v>
      </c>
      <c r="H33" s="11">
        <v>93436.84</v>
      </c>
      <c r="I33" s="24"/>
      <c r="J33" s="11">
        <f t="shared" si="0"/>
        <v>6563.1600000000035</v>
      </c>
      <c r="K33" s="10"/>
      <c r="L33" s="10" t="s">
        <v>79</v>
      </c>
      <c r="N33" s="84">
        <f t="shared" si="1"/>
        <v>6496</v>
      </c>
    </row>
    <row r="34" spans="1:14" ht="12">
      <c r="A34" s="27" t="s">
        <v>14</v>
      </c>
      <c r="B34" s="28" t="s">
        <v>32</v>
      </c>
      <c r="C34" s="29">
        <v>120000</v>
      </c>
      <c r="D34" s="11">
        <v>119918.95</v>
      </c>
      <c r="E34" s="30">
        <v>42146</v>
      </c>
      <c r="F34" s="164"/>
      <c r="G34" s="31">
        <v>1</v>
      </c>
      <c r="H34" s="11">
        <v>118304.25</v>
      </c>
      <c r="I34" s="24"/>
      <c r="J34" s="11">
        <f t="shared" si="0"/>
        <v>1695.75</v>
      </c>
      <c r="K34" s="10"/>
      <c r="L34" s="10" t="s">
        <v>16</v>
      </c>
      <c r="N34" s="84">
        <f t="shared" si="1"/>
        <v>1614.699999999997</v>
      </c>
    </row>
    <row r="35" spans="1:14" ht="12">
      <c r="A35" s="27" t="s">
        <v>14</v>
      </c>
      <c r="B35" s="28" t="s">
        <v>33</v>
      </c>
      <c r="C35" s="29">
        <v>130000</v>
      </c>
      <c r="D35" s="11">
        <v>129871.28</v>
      </c>
      <c r="E35" s="30">
        <v>42146</v>
      </c>
      <c r="F35" s="164"/>
      <c r="G35" s="31">
        <v>1</v>
      </c>
      <c r="H35" s="11">
        <f>96604+17232.28</f>
        <v>113836.28</v>
      </c>
      <c r="I35" s="24"/>
      <c r="J35" s="11">
        <f t="shared" si="0"/>
        <v>16163.720000000001</v>
      </c>
      <c r="K35" s="10"/>
      <c r="L35" s="10" t="s">
        <v>16</v>
      </c>
      <c r="N35" s="84">
        <f t="shared" si="1"/>
        <v>16035</v>
      </c>
    </row>
    <row r="36" spans="1:14" ht="12">
      <c r="A36" s="27" t="s">
        <v>14</v>
      </c>
      <c r="B36" s="28" t="s">
        <v>34</v>
      </c>
      <c r="C36" s="29">
        <v>240000</v>
      </c>
      <c r="D36" s="11">
        <v>239857</v>
      </c>
      <c r="E36" s="30">
        <v>42146</v>
      </c>
      <c r="F36" s="165"/>
      <c r="G36" s="31">
        <v>1</v>
      </c>
      <c r="H36" s="11">
        <f>86408.78+153448.22</f>
        <v>239857</v>
      </c>
      <c r="I36" s="24"/>
      <c r="J36" s="11">
        <f t="shared" si="0"/>
        <v>143</v>
      </c>
      <c r="K36" s="10"/>
      <c r="L36" s="10" t="s">
        <v>16</v>
      </c>
      <c r="N36" s="84">
        <f t="shared" si="1"/>
        <v>0</v>
      </c>
    </row>
    <row r="37" spans="1:14" ht="12">
      <c r="A37" s="32" t="s">
        <v>21</v>
      </c>
      <c r="B37" s="28"/>
      <c r="C37" s="33">
        <f>SUM(C32:C36)</f>
        <v>790000</v>
      </c>
      <c r="D37" s="33">
        <f>SUM(D32:D36)</f>
        <v>789282.07</v>
      </c>
      <c r="E37" s="34"/>
      <c r="F37" s="35"/>
      <c r="G37" s="36"/>
      <c r="H37" s="33">
        <f>SUM(H32:H36)</f>
        <v>765136.37</v>
      </c>
      <c r="I37" s="24"/>
      <c r="J37" s="33">
        <f t="shared" si="0"/>
        <v>24863.630000000005</v>
      </c>
      <c r="K37" s="10"/>
      <c r="L37" s="10"/>
      <c r="N37" s="84"/>
    </row>
    <row r="38" spans="1:14" ht="12">
      <c r="A38" s="37" t="s">
        <v>35</v>
      </c>
      <c r="B38" s="28"/>
      <c r="C38" s="29"/>
      <c r="D38" s="11"/>
      <c r="E38" s="30"/>
      <c r="F38" s="10"/>
      <c r="G38" s="31"/>
      <c r="H38" s="11"/>
      <c r="I38" s="24"/>
      <c r="J38" s="11">
        <f t="shared" si="0"/>
        <v>0</v>
      </c>
      <c r="K38" s="10"/>
      <c r="L38" s="10"/>
      <c r="N38" s="84"/>
    </row>
    <row r="39" spans="1:14" ht="12">
      <c r="A39" s="27" t="s">
        <v>14</v>
      </c>
      <c r="B39" s="28" t="s">
        <v>36</v>
      </c>
      <c r="C39" s="29">
        <v>240000</v>
      </c>
      <c r="D39" s="11">
        <v>239887.34</v>
      </c>
      <c r="E39" s="30">
        <v>42146</v>
      </c>
      <c r="F39" s="163">
        <v>42269</v>
      </c>
      <c r="G39" s="31">
        <v>1</v>
      </c>
      <c r="H39" s="11">
        <v>239887.34</v>
      </c>
      <c r="I39" s="24"/>
      <c r="J39" s="11">
        <f t="shared" si="0"/>
        <v>112.66000000000349</v>
      </c>
      <c r="K39" s="10"/>
      <c r="L39" s="10" t="s">
        <v>16</v>
      </c>
      <c r="N39" s="84">
        <f t="shared" si="1"/>
        <v>0</v>
      </c>
    </row>
    <row r="40" spans="1:14" ht="12">
      <c r="A40" s="27" t="s">
        <v>14</v>
      </c>
      <c r="B40" s="28" t="s">
        <v>37</v>
      </c>
      <c r="C40" s="29">
        <v>260000</v>
      </c>
      <c r="D40" s="11">
        <v>259963.92</v>
      </c>
      <c r="E40" s="30">
        <v>42146</v>
      </c>
      <c r="F40" s="166"/>
      <c r="G40" s="31">
        <v>1</v>
      </c>
      <c r="H40" s="11">
        <v>222483.04</v>
      </c>
      <c r="I40" s="24"/>
      <c r="J40" s="11">
        <f t="shared" si="0"/>
        <v>37516.95999999999</v>
      </c>
      <c r="K40" s="10"/>
      <c r="L40" s="10" t="s">
        <v>16</v>
      </c>
      <c r="N40" s="84">
        <f t="shared" si="1"/>
        <v>37480.880000000005</v>
      </c>
    </row>
    <row r="41" spans="1:14" ht="12">
      <c r="A41" s="27" t="s">
        <v>14</v>
      </c>
      <c r="B41" s="28" t="s">
        <v>38</v>
      </c>
      <c r="C41" s="29">
        <v>130000</v>
      </c>
      <c r="D41" s="11">
        <v>129931.68</v>
      </c>
      <c r="E41" s="30">
        <v>42146</v>
      </c>
      <c r="F41" s="166"/>
      <c r="G41" s="31">
        <v>1</v>
      </c>
      <c r="H41" s="11">
        <v>129931.68</v>
      </c>
      <c r="I41" s="24">
        <f aca="true" t="shared" si="2" ref="I41:I63">D41-H41</f>
        <v>0</v>
      </c>
      <c r="J41" s="11">
        <f t="shared" si="0"/>
        <v>68.32000000000698</v>
      </c>
      <c r="K41" s="10"/>
      <c r="L41" s="10" t="s">
        <v>16</v>
      </c>
      <c r="N41" s="84">
        <f t="shared" si="1"/>
        <v>0</v>
      </c>
    </row>
    <row r="42" spans="1:14" ht="12">
      <c r="A42" s="27" t="s">
        <v>14</v>
      </c>
      <c r="B42" s="28" t="s">
        <v>39</v>
      </c>
      <c r="C42" s="29">
        <v>120000</v>
      </c>
      <c r="D42" s="11">
        <v>119883.16</v>
      </c>
      <c r="E42" s="30">
        <v>42146</v>
      </c>
      <c r="F42" s="167"/>
      <c r="G42" s="31">
        <v>1</v>
      </c>
      <c r="H42" s="11">
        <v>119883.16</v>
      </c>
      <c r="I42" s="24">
        <f t="shared" si="2"/>
        <v>0</v>
      </c>
      <c r="J42" s="11">
        <f t="shared" si="0"/>
        <v>116.83999999999651</v>
      </c>
      <c r="K42" s="10"/>
      <c r="L42" s="10" t="s">
        <v>16</v>
      </c>
      <c r="N42" s="84">
        <f t="shared" si="1"/>
        <v>0</v>
      </c>
    </row>
    <row r="43" spans="1:14" ht="12">
      <c r="A43" s="27"/>
      <c r="B43" s="28"/>
      <c r="C43" s="33">
        <f>SUM(C39:C42)</f>
        <v>750000</v>
      </c>
      <c r="D43" s="33">
        <f>SUM(D39:D42)</f>
        <v>749666.1</v>
      </c>
      <c r="E43" s="34"/>
      <c r="F43" s="38"/>
      <c r="G43" s="36"/>
      <c r="H43" s="33">
        <f>SUM(H39:H42)</f>
        <v>712185.2200000001</v>
      </c>
      <c r="I43" s="24">
        <f t="shared" si="2"/>
        <v>37480.87999999989</v>
      </c>
      <c r="J43" s="33">
        <f t="shared" si="0"/>
        <v>37814.77999999991</v>
      </c>
      <c r="K43" s="10"/>
      <c r="L43" s="10"/>
      <c r="N43" s="84"/>
    </row>
    <row r="44" spans="1:14" ht="12">
      <c r="A44" s="37" t="s">
        <v>40</v>
      </c>
      <c r="B44" s="28"/>
      <c r="C44" s="29"/>
      <c r="D44" s="11"/>
      <c r="E44" s="30"/>
      <c r="F44" s="10"/>
      <c r="G44" s="31"/>
      <c r="H44" s="11"/>
      <c r="I44" s="24">
        <f t="shared" si="2"/>
        <v>0</v>
      </c>
      <c r="J44" s="11">
        <f t="shared" si="0"/>
        <v>0</v>
      </c>
      <c r="K44" s="10"/>
      <c r="L44" s="10"/>
      <c r="N44" s="84"/>
    </row>
    <row r="45" spans="1:14" ht="12">
      <c r="A45" s="39" t="s">
        <v>26</v>
      </c>
      <c r="B45" s="39" t="s">
        <v>33</v>
      </c>
      <c r="C45" s="40">
        <v>184425.28</v>
      </c>
      <c r="D45" s="25">
        <v>184386.02</v>
      </c>
      <c r="E45" s="30">
        <v>42238</v>
      </c>
      <c r="F45" s="163">
        <v>42422</v>
      </c>
      <c r="G45" s="31">
        <v>1</v>
      </c>
      <c r="H45" s="11">
        <v>184386.02</v>
      </c>
      <c r="I45" s="24">
        <f t="shared" si="2"/>
        <v>0</v>
      </c>
      <c r="J45" s="11">
        <f t="shared" si="0"/>
        <v>39.26000000000931</v>
      </c>
      <c r="K45" s="10"/>
      <c r="L45" s="10" t="s">
        <v>16</v>
      </c>
      <c r="N45" s="84">
        <f t="shared" si="1"/>
        <v>0</v>
      </c>
    </row>
    <row r="46" spans="1:14" ht="12">
      <c r="A46" s="27" t="s">
        <v>41</v>
      </c>
      <c r="B46" s="28" t="s">
        <v>11</v>
      </c>
      <c r="C46" s="29">
        <v>500000</v>
      </c>
      <c r="D46" s="11">
        <v>499784.47</v>
      </c>
      <c r="E46" s="30">
        <v>42238</v>
      </c>
      <c r="F46" s="166"/>
      <c r="G46" s="31">
        <v>1</v>
      </c>
      <c r="H46" s="11">
        <v>399091.61</v>
      </c>
      <c r="I46" s="24">
        <f t="shared" si="2"/>
        <v>100692.85999999999</v>
      </c>
      <c r="J46" s="11">
        <f t="shared" si="0"/>
        <v>100908.39000000001</v>
      </c>
      <c r="K46" s="10"/>
      <c r="L46" s="10" t="s">
        <v>16</v>
      </c>
      <c r="N46" s="84">
        <f t="shared" si="1"/>
        <v>100692.85999999999</v>
      </c>
    </row>
    <row r="47" spans="1:14" s="26" customFormat="1" ht="24">
      <c r="A47" s="39" t="s">
        <v>42</v>
      </c>
      <c r="B47" s="41" t="s">
        <v>11</v>
      </c>
      <c r="C47" s="42">
        <v>750000</v>
      </c>
      <c r="D47" s="25">
        <v>749582.57</v>
      </c>
      <c r="E47" s="30">
        <v>42238</v>
      </c>
      <c r="F47" s="166"/>
      <c r="G47" s="43">
        <v>1</v>
      </c>
      <c r="H47" s="25">
        <v>749582.57</v>
      </c>
      <c r="I47" s="24">
        <f t="shared" si="2"/>
        <v>0</v>
      </c>
      <c r="J47" s="11">
        <f t="shared" si="0"/>
        <v>417.4300000000512</v>
      </c>
      <c r="K47" s="6"/>
      <c r="L47" s="6" t="s">
        <v>16</v>
      </c>
      <c r="N47" s="84">
        <f t="shared" si="1"/>
        <v>0</v>
      </c>
    </row>
    <row r="48" spans="1:14" ht="12">
      <c r="A48" s="27" t="s">
        <v>26</v>
      </c>
      <c r="B48" s="28" t="s">
        <v>43</v>
      </c>
      <c r="C48" s="29">
        <v>200000</v>
      </c>
      <c r="D48" s="11">
        <v>199743.01</v>
      </c>
      <c r="E48" s="30">
        <v>42238</v>
      </c>
      <c r="F48" s="166"/>
      <c r="G48" s="31">
        <v>1</v>
      </c>
      <c r="H48" s="11">
        <v>199743.01</v>
      </c>
      <c r="I48" s="24">
        <f t="shared" si="2"/>
        <v>0</v>
      </c>
      <c r="J48" s="11">
        <f t="shared" si="0"/>
        <v>256.9899999999907</v>
      </c>
      <c r="K48" s="10"/>
      <c r="L48" s="10" t="s">
        <v>16</v>
      </c>
      <c r="N48" s="84">
        <f t="shared" si="1"/>
        <v>0</v>
      </c>
    </row>
    <row r="49" spans="1:14" ht="12">
      <c r="A49" s="125" t="s">
        <v>14</v>
      </c>
      <c r="B49" s="45" t="s">
        <v>43</v>
      </c>
      <c r="C49" s="46">
        <v>200000</v>
      </c>
      <c r="D49" s="47">
        <v>199765.2</v>
      </c>
      <c r="E49" s="30">
        <v>42238</v>
      </c>
      <c r="F49" s="166"/>
      <c r="G49" s="31">
        <v>1</v>
      </c>
      <c r="H49" s="47">
        <v>199765.2</v>
      </c>
      <c r="I49" s="24">
        <f t="shared" si="2"/>
        <v>0</v>
      </c>
      <c r="J49" s="11">
        <f t="shared" si="0"/>
        <v>234.79999999998836</v>
      </c>
      <c r="K49" s="10"/>
      <c r="L49" s="10" t="s">
        <v>16</v>
      </c>
      <c r="N49" s="84">
        <f t="shared" si="1"/>
        <v>0</v>
      </c>
    </row>
    <row r="50" spans="1:14" ht="12">
      <c r="A50" s="125" t="s">
        <v>14</v>
      </c>
      <c r="B50" s="48" t="s">
        <v>44</v>
      </c>
      <c r="C50" s="49">
        <v>260000</v>
      </c>
      <c r="D50" s="50">
        <v>259433.52</v>
      </c>
      <c r="E50" s="30">
        <v>42238</v>
      </c>
      <c r="F50" s="167"/>
      <c r="G50" s="31">
        <v>1</v>
      </c>
      <c r="H50" s="11">
        <v>259433.52</v>
      </c>
      <c r="I50" s="24">
        <f t="shared" si="2"/>
        <v>0</v>
      </c>
      <c r="J50" s="11">
        <f t="shared" si="0"/>
        <v>566.4800000000105</v>
      </c>
      <c r="K50" s="10"/>
      <c r="L50" s="10" t="s">
        <v>16</v>
      </c>
      <c r="N50" s="84">
        <f t="shared" si="1"/>
        <v>0</v>
      </c>
    </row>
    <row r="51" spans="1:14" ht="12">
      <c r="A51" s="32" t="s">
        <v>21</v>
      </c>
      <c r="B51" s="28"/>
      <c r="C51" s="33">
        <f>SUM(C45:C50)</f>
        <v>2094425.28</v>
      </c>
      <c r="D51" s="33">
        <f>SUM(D45:D50)</f>
        <v>2092694.79</v>
      </c>
      <c r="E51" s="51"/>
      <c r="F51" s="35"/>
      <c r="G51" s="36"/>
      <c r="H51" s="33">
        <f>SUM(H45:H50)</f>
        <v>1992001.93</v>
      </c>
      <c r="I51" s="24">
        <f t="shared" si="2"/>
        <v>100692.8600000001</v>
      </c>
      <c r="J51" s="33">
        <f t="shared" si="0"/>
        <v>102423.3500000001</v>
      </c>
      <c r="K51" s="10"/>
      <c r="L51" s="10" t="s">
        <v>16</v>
      </c>
      <c r="N51" s="84"/>
    </row>
    <row r="52" spans="1:14" ht="12">
      <c r="A52" s="37" t="s">
        <v>45</v>
      </c>
      <c r="B52" s="28"/>
      <c r="C52" s="29"/>
      <c r="D52" s="11"/>
      <c r="E52" s="12"/>
      <c r="F52" s="10"/>
      <c r="G52" s="31"/>
      <c r="H52" s="11"/>
      <c r="I52" s="24">
        <f t="shared" si="2"/>
        <v>0</v>
      </c>
      <c r="J52" s="11">
        <f t="shared" si="0"/>
        <v>0</v>
      </c>
      <c r="K52" s="10"/>
      <c r="L52" s="10"/>
      <c r="N52" s="84"/>
    </row>
    <row r="53" spans="1:14" ht="12">
      <c r="A53" s="27" t="s">
        <v>14</v>
      </c>
      <c r="B53" s="28" t="s">
        <v>46</v>
      </c>
      <c r="C53" s="29">
        <v>260000</v>
      </c>
      <c r="D53" s="11">
        <v>252889.66</v>
      </c>
      <c r="E53" s="30">
        <v>42238</v>
      </c>
      <c r="F53" s="163">
        <v>42422</v>
      </c>
      <c r="G53" s="31">
        <v>1</v>
      </c>
      <c r="H53" s="11">
        <v>252884.66</v>
      </c>
      <c r="I53" s="24">
        <f t="shared" si="2"/>
        <v>5</v>
      </c>
      <c r="J53" s="11">
        <f t="shared" si="0"/>
        <v>7115.3399999999965</v>
      </c>
      <c r="K53" s="10"/>
      <c r="L53" s="10" t="s">
        <v>16</v>
      </c>
      <c r="N53" s="84">
        <f t="shared" si="1"/>
        <v>5</v>
      </c>
    </row>
    <row r="54" spans="1:14" ht="12">
      <c r="A54" s="27" t="s">
        <v>26</v>
      </c>
      <c r="B54" s="28" t="s">
        <v>47</v>
      </c>
      <c r="C54" s="29">
        <v>130000</v>
      </c>
      <c r="D54" s="11">
        <v>127866</v>
      </c>
      <c r="E54" s="30">
        <v>42238</v>
      </c>
      <c r="F54" s="166"/>
      <c r="G54" s="31">
        <v>1</v>
      </c>
      <c r="H54" s="11">
        <v>127866</v>
      </c>
      <c r="I54" s="24">
        <f t="shared" si="2"/>
        <v>0</v>
      </c>
      <c r="J54" s="11">
        <f t="shared" si="0"/>
        <v>2134</v>
      </c>
      <c r="K54" s="10"/>
      <c r="L54" s="10" t="s">
        <v>16</v>
      </c>
      <c r="N54" s="84">
        <f t="shared" si="1"/>
        <v>0</v>
      </c>
    </row>
    <row r="55" spans="1:14" ht="12">
      <c r="A55" s="27" t="s">
        <v>14</v>
      </c>
      <c r="B55" s="28" t="s">
        <v>47</v>
      </c>
      <c r="C55" s="29">
        <v>130000</v>
      </c>
      <c r="D55" s="11">
        <v>128328.7</v>
      </c>
      <c r="E55" s="30">
        <v>42238</v>
      </c>
      <c r="F55" s="166"/>
      <c r="G55" s="31">
        <v>1</v>
      </c>
      <c r="H55" s="11">
        <f>47900+80428.7</f>
        <v>128328.7</v>
      </c>
      <c r="I55" s="24">
        <f t="shared" si="2"/>
        <v>0</v>
      </c>
      <c r="J55" s="11">
        <f t="shared" si="0"/>
        <v>1671.300000000003</v>
      </c>
      <c r="K55" s="10"/>
      <c r="L55" s="10" t="s">
        <v>16</v>
      </c>
      <c r="N55" s="84">
        <f t="shared" si="1"/>
        <v>0</v>
      </c>
    </row>
    <row r="56" spans="1:14" ht="12">
      <c r="A56" s="27" t="s">
        <v>26</v>
      </c>
      <c r="B56" s="28" t="s">
        <v>48</v>
      </c>
      <c r="C56" s="29">
        <v>100000</v>
      </c>
      <c r="D56" s="11">
        <v>99202.54</v>
      </c>
      <c r="E56" s="30">
        <v>42238</v>
      </c>
      <c r="F56" s="166"/>
      <c r="G56" s="31">
        <v>1</v>
      </c>
      <c r="H56" s="11">
        <v>99202.54</v>
      </c>
      <c r="I56" s="24">
        <f t="shared" si="2"/>
        <v>0</v>
      </c>
      <c r="J56" s="11">
        <f t="shared" si="0"/>
        <v>797.4600000000064</v>
      </c>
      <c r="K56" s="10"/>
      <c r="L56" s="10" t="s">
        <v>16</v>
      </c>
      <c r="N56" s="84">
        <f t="shared" si="1"/>
        <v>0</v>
      </c>
    </row>
    <row r="57" spans="1:14" ht="12">
      <c r="A57" s="27" t="s">
        <v>14</v>
      </c>
      <c r="B57" s="28" t="s">
        <v>48</v>
      </c>
      <c r="C57" s="29">
        <v>160000</v>
      </c>
      <c r="D57" s="11">
        <v>159438.3</v>
      </c>
      <c r="E57" s="30">
        <v>42238</v>
      </c>
      <c r="F57" s="166"/>
      <c r="G57" s="31">
        <v>1</v>
      </c>
      <c r="H57" s="11">
        <v>159438.3</v>
      </c>
      <c r="I57" s="24">
        <f t="shared" si="2"/>
        <v>0</v>
      </c>
      <c r="J57" s="11">
        <f t="shared" si="0"/>
        <v>561.7000000000116</v>
      </c>
      <c r="K57" s="10"/>
      <c r="L57" s="10" t="s">
        <v>16</v>
      </c>
      <c r="N57" s="84">
        <f t="shared" si="1"/>
        <v>0</v>
      </c>
    </row>
    <row r="58" spans="1:14" ht="12">
      <c r="A58" s="27" t="s">
        <v>14</v>
      </c>
      <c r="B58" s="28" t="s">
        <v>49</v>
      </c>
      <c r="C58" s="29">
        <v>120000</v>
      </c>
      <c r="D58" s="11">
        <v>119353.7</v>
      </c>
      <c r="E58" s="30">
        <v>42238</v>
      </c>
      <c r="F58" s="166"/>
      <c r="G58" s="31">
        <v>1</v>
      </c>
      <c r="H58" s="11">
        <f>15840+78640.7</f>
        <v>94480.7</v>
      </c>
      <c r="I58" s="24">
        <f t="shared" si="2"/>
        <v>24873</v>
      </c>
      <c r="J58" s="11">
        <f t="shared" si="0"/>
        <v>25519.300000000003</v>
      </c>
      <c r="K58" s="10"/>
      <c r="L58" s="10" t="s">
        <v>79</v>
      </c>
      <c r="N58" s="84">
        <f t="shared" si="1"/>
        <v>24873</v>
      </c>
    </row>
    <row r="59" spans="1:14" ht="12">
      <c r="A59" s="27" t="s">
        <v>26</v>
      </c>
      <c r="B59" s="28" t="s">
        <v>38</v>
      </c>
      <c r="C59" s="29">
        <v>130000</v>
      </c>
      <c r="D59" s="11">
        <v>127120</v>
      </c>
      <c r="E59" s="30">
        <v>42238</v>
      </c>
      <c r="F59" s="166"/>
      <c r="G59" s="31">
        <v>1</v>
      </c>
      <c r="H59" s="11">
        <f>95500+31620</f>
        <v>127120</v>
      </c>
      <c r="I59" s="24">
        <f t="shared" si="2"/>
        <v>0</v>
      </c>
      <c r="J59" s="11">
        <f t="shared" si="0"/>
        <v>2880</v>
      </c>
      <c r="K59" s="10"/>
      <c r="L59" s="10" t="s">
        <v>16</v>
      </c>
      <c r="N59" s="84">
        <f t="shared" si="1"/>
        <v>0</v>
      </c>
    </row>
    <row r="60" spans="1:14" s="26" customFormat="1" ht="24">
      <c r="A60" s="52" t="s">
        <v>64</v>
      </c>
      <c r="B60" s="41" t="s">
        <v>11</v>
      </c>
      <c r="C60" s="42">
        <v>100000</v>
      </c>
      <c r="D60" s="25">
        <v>98512</v>
      </c>
      <c r="E60" s="30">
        <v>42238</v>
      </c>
      <c r="F60" s="166"/>
      <c r="G60" s="43">
        <v>1</v>
      </c>
      <c r="H60" s="25">
        <f>93760+4752</f>
        <v>98512</v>
      </c>
      <c r="I60" s="24">
        <f t="shared" si="2"/>
        <v>0</v>
      </c>
      <c r="J60" s="11">
        <f t="shared" si="0"/>
        <v>1488</v>
      </c>
      <c r="K60" s="6"/>
      <c r="L60" s="6" t="s">
        <v>16</v>
      </c>
      <c r="N60" s="84">
        <f t="shared" si="1"/>
        <v>0</v>
      </c>
    </row>
    <row r="61" spans="1:14" s="56" customFormat="1" ht="24">
      <c r="A61" s="39" t="s">
        <v>50</v>
      </c>
      <c r="B61" s="41" t="s">
        <v>11</v>
      </c>
      <c r="C61" s="42">
        <v>100000</v>
      </c>
      <c r="D61" s="53">
        <v>99375.8</v>
      </c>
      <c r="E61" s="30">
        <v>42238</v>
      </c>
      <c r="F61" s="166"/>
      <c r="G61" s="43">
        <v>1</v>
      </c>
      <c r="H61" s="53">
        <f>52460.8+46915</f>
        <v>99375.8</v>
      </c>
      <c r="I61" s="54">
        <f t="shared" si="2"/>
        <v>0</v>
      </c>
      <c r="J61" s="11">
        <f t="shared" si="0"/>
        <v>624.1999999999971</v>
      </c>
      <c r="K61" s="55"/>
      <c r="L61" s="55" t="s">
        <v>16</v>
      </c>
      <c r="N61" s="84">
        <f t="shared" si="1"/>
        <v>0</v>
      </c>
    </row>
    <row r="62" spans="1:14" ht="12">
      <c r="A62" s="27" t="s">
        <v>26</v>
      </c>
      <c r="B62" s="28" t="s">
        <v>39</v>
      </c>
      <c r="C62" s="29">
        <v>120000</v>
      </c>
      <c r="D62" s="11">
        <v>119428</v>
      </c>
      <c r="E62" s="30">
        <v>42238</v>
      </c>
      <c r="F62" s="166"/>
      <c r="G62" s="31">
        <v>1</v>
      </c>
      <c r="H62" s="11">
        <v>119428</v>
      </c>
      <c r="I62" s="24">
        <f t="shared" si="2"/>
        <v>0</v>
      </c>
      <c r="J62" s="11">
        <f t="shared" si="0"/>
        <v>572</v>
      </c>
      <c r="K62" s="10"/>
      <c r="L62" s="10" t="s">
        <v>16</v>
      </c>
      <c r="N62" s="84">
        <f t="shared" si="1"/>
        <v>0</v>
      </c>
    </row>
    <row r="63" spans="1:14" ht="12">
      <c r="A63" s="27" t="s">
        <v>51</v>
      </c>
      <c r="B63" s="28" t="s">
        <v>11</v>
      </c>
      <c r="C63" s="29">
        <v>130000</v>
      </c>
      <c r="D63" s="11">
        <v>129020</v>
      </c>
      <c r="E63" s="30">
        <v>42238</v>
      </c>
      <c r="F63" s="167"/>
      <c r="G63" s="31">
        <v>1</v>
      </c>
      <c r="H63" s="11">
        <v>129020</v>
      </c>
      <c r="I63" s="24">
        <f t="shared" si="2"/>
        <v>0</v>
      </c>
      <c r="J63" s="11">
        <f t="shared" si="0"/>
        <v>980</v>
      </c>
      <c r="K63" s="10"/>
      <c r="L63" s="10" t="s">
        <v>16</v>
      </c>
      <c r="N63" s="84">
        <f t="shared" si="1"/>
        <v>0</v>
      </c>
    </row>
    <row r="64" spans="1:14" ht="12">
      <c r="A64" s="32" t="s">
        <v>21</v>
      </c>
      <c r="B64" s="28"/>
      <c r="C64" s="33">
        <f>SUM(C53:C63)</f>
        <v>1480000</v>
      </c>
      <c r="D64" s="33">
        <f>SUM(D53:D63)</f>
        <v>1460534.7</v>
      </c>
      <c r="E64" s="51"/>
      <c r="F64" s="35"/>
      <c r="G64" s="36"/>
      <c r="H64" s="33">
        <f>SUM(H53:H63)</f>
        <v>1435656.7</v>
      </c>
      <c r="I64" s="24"/>
      <c r="J64" s="33">
        <f t="shared" si="0"/>
        <v>44343.30000000005</v>
      </c>
      <c r="K64" s="10"/>
      <c r="L64" s="10"/>
      <c r="N64" s="84"/>
    </row>
    <row r="65" spans="1:14" ht="12">
      <c r="A65" s="168"/>
      <c r="B65" s="168"/>
      <c r="C65" s="168"/>
      <c r="D65" s="168"/>
      <c r="E65" s="168"/>
      <c r="F65" s="168"/>
      <c r="G65" s="168"/>
      <c r="H65" s="168"/>
      <c r="I65" s="24"/>
      <c r="J65" s="11">
        <f t="shared" si="0"/>
        <v>0</v>
      </c>
      <c r="K65" s="10"/>
      <c r="L65" s="10"/>
      <c r="N65" s="84"/>
    </row>
    <row r="66" spans="1:14" s="56" customFormat="1" ht="24">
      <c r="A66" s="39" t="s">
        <v>52</v>
      </c>
      <c r="B66" s="41" t="s">
        <v>11</v>
      </c>
      <c r="C66" s="42">
        <f>8587771.6</f>
        <v>8587771.6</v>
      </c>
      <c r="D66" s="53">
        <v>8587455.51</v>
      </c>
      <c r="E66" s="57">
        <v>42146</v>
      </c>
      <c r="F66" s="30">
        <v>42330</v>
      </c>
      <c r="G66" s="58">
        <v>1</v>
      </c>
      <c r="H66" s="53">
        <v>8587455.51</v>
      </c>
      <c r="I66" s="54"/>
      <c r="J66" s="11">
        <f t="shared" si="0"/>
        <v>316.089999999851</v>
      </c>
      <c r="K66" s="55"/>
      <c r="L66" s="55" t="s">
        <v>16</v>
      </c>
      <c r="N66" s="84">
        <f t="shared" si="1"/>
        <v>0</v>
      </c>
    </row>
    <row r="67" spans="1:14" ht="24">
      <c r="A67" s="39" t="s">
        <v>53</v>
      </c>
      <c r="B67" s="41" t="s">
        <v>43</v>
      </c>
      <c r="C67" s="42">
        <v>17582986.79</v>
      </c>
      <c r="D67" s="53">
        <v>17582637.17</v>
      </c>
      <c r="E67" s="57">
        <v>42146</v>
      </c>
      <c r="F67" s="30">
        <v>42330</v>
      </c>
      <c r="G67" s="58">
        <v>1</v>
      </c>
      <c r="H67" s="53">
        <v>17582637.17</v>
      </c>
      <c r="I67" s="24"/>
      <c r="J67" s="11">
        <f t="shared" si="0"/>
        <v>349.6199999973178</v>
      </c>
      <c r="K67" s="10"/>
      <c r="L67" s="10" t="s">
        <v>16</v>
      </c>
      <c r="N67" s="84">
        <f t="shared" si="1"/>
        <v>0</v>
      </c>
    </row>
    <row r="68" spans="1:14" ht="24">
      <c r="A68" s="39" t="s">
        <v>54</v>
      </c>
      <c r="B68" s="41" t="s">
        <v>27</v>
      </c>
      <c r="C68" s="42">
        <v>4615129.55</v>
      </c>
      <c r="D68" s="53">
        <v>4607254.61</v>
      </c>
      <c r="E68" s="57">
        <v>42146</v>
      </c>
      <c r="F68" s="30">
        <v>42330</v>
      </c>
      <c r="G68" s="58">
        <v>1</v>
      </c>
      <c r="H68" s="53">
        <v>4607254.61</v>
      </c>
      <c r="I68" s="24"/>
      <c r="J68" s="11">
        <f t="shared" si="0"/>
        <v>7874.9399999994785</v>
      </c>
      <c r="K68" s="10"/>
      <c r="L68" s="10" t="s">
        <v>16</v>
      </c>
      <c r="N68" s="84">
        <f t="shared" si="1"/>
        <v>0</v>
      </c>
    </row>
    <row r="69" spans="1:14" ht="24">
      <c r="A69" s="39" t="s">
        <v>55</v>
      </c>
      <c r="B69" s="41" t="s">
        <v>11</v>
      </c>
      <c r="C69" s="42">
        <f>7229996.89+4132000</f>
        <v>11361996.89</v>
      </c>
      <c r="D69" s="53">
        <f>10319968.91+1031996.89</f>
        <v>11351965.8</v>
      </c>
      <c r="E69" s="57">
        <v>42240</v>
      </c>
      <c r="F69" s="30">
        <v>42424</v>
      </c>
      <c r="G69" s="58">
        <v>1</v>
      </c>
      <c r="H69" s="53">
        <f>6197999.99+4132000.01+658890.45+329154.75+33920.6</f>
        <v>11351965.799999999</v>
      </c>
      <c r="I69" s="24"/>
      <c r="J69" s="25">
        <f t="shared" si="0"/>
        <v>10031.090000001714</v>
      </c>
      <c r="K69" s="6"/>
      <c r="L69" s="6" t="s">
        <v>16</v>
      </c>
      <c r="N69" s="84">
        <f t="shared" si="1"/>
        <v>0</v>
      </c>
    </row>
    <row r="70" spans="1:14" ht="12">
      <c r="A70" s="32" t="s">
        <v>21</v>
      </c>
      <c r="B70" s="28"/>
      <c r="C70" s="33">
        <f>SUM(C66:C69)</f>
        <v>42147884.83</v>
      </c>
      <c r="D70" s="33">
        <f>SUM(D66:D69)</f>
        <v>42129313.09</v>
      </c>
      <c r="E70" s="51"/>
      <c r="F70" s="59"/>
      <c r="G70" s="60"/>
      <c r="H70" s="33">
        <f>SUM(H66:H69)</f>
        <v>42129313.089999996</v>
      </c>
      <c r="I70" s="24"/>
      <c r="J70" s="33">
        <f t="shared" si="0"/>
        <v>18571.740000002086</v>
      </c>
      <c r="K70" s="10"/>
      <c r="L70" s="10"/>
      <c r="N70" s="84"/>
    </row>
    <row r="71" spans="1:14" ht="12">
      <c r="A71" s="61" t="s">
        <v>56</v>
      </c>
      <c r="B71" s="28"/>
      <c r="C71" s="33">
        <f>C23+C30+C37+C43+C51+C64+C70</f>
        <v>48962310.1</v>
      </c>
      <c r="D71" s="33">
        <f>D23+D30+D37+D43+D51+D64+D70</f>
        <v>48908720.5</v>
      </c>
      <c r="E71" s="51"/>
      <c r="F71" s="59"/>
      <c r="G71" s="60"/>
      <c r="H71" s="33">
        <f>H23+H30+H37+H43+H51+H64+H70</f>
        <v>48525496.809999995</v>
      </c>
      <c r="I71" s="24"/>
      <c r="J71" s="102">
        <f t="shared" si="0"/>
        <v>436813.29000000656</v>
      </c>
      <c r="K71" s="103"/>
      <c r="L71" s="103"/>
      <c r="N71" s="84"/>
    </row>
    <row r="72" spans="1:14" s="70" customFormat="1" ht="12">
      <c r="A72" s="62"/>
      <c r="B72" s="63"/>
      <c r="C72" s="64"/>
      <c r="D72" s="65"/>
      <c r="E72" s="66"/>
      <c r="F72" s="123"/>
      <c r="G72" s="68"/>
      <c r="H72" s="65"/>
      <c r="I72" s="69"/>
      <c r="J72" s="107"/>
      <c r="K72" s="108"/>
      <c r="L72" s="108"/>
      <c r="N72" s="84"/>
    </row>
    <row r="73" spans="1:14" s="70" customFormat="1" ht="12">
      <c r="A73" s="62"/>
      <c r="B73" s="63"/>
      <c r="C73" s="64"/>
      <c r="D73" s="65"/>
      <c r="E73" s="66"/>
      <c r="F73" s="123"/>
      <c r="G73" s="68"/>
      <c r="H73" s="65"/>
      <c r="I73" s="69"/>
      <c r="J73" s="105"/>
      <c r="K73" s="106"/>
      <c r="L73" s="106"/>
      <c r="N73" s="84"/>
    </row>
    <row r="74" spans="1:14" s="70" customFormat="1" ht="12">
      <c r="A74" s="62" t="s">
        <v>90</v>
      </c>
      <c r="B74" s="63"/>
      <c r="C74" s="64"/>
      <c r="D74" s="65"/>
      <c r="E74" s="66"/>
      <c r="F74" s="123"/>
      <c r="G74" s="68"/>
      <c r="H74" s="65"/>
      <c r="I74" s="69"/>
      <c r="J74" s="104"/>
      <c r="K74" s="22"/>
      <c r="L74" s="22"/>
      <c r="N74" s="84"/>
    </row>
    <row r="75" spans="1:14" ht="12">
      <c r="A75" s="27" t="s">
        <v>57</v>
      </c>
      <c r="B75" s="28" t="s">
        <v>11</v>
      </c>
      <c r="C75" s="29">
        <v>1585444.14</v>
      </c>
      <c r="D75" s="11">
        <v>1556523.12</v>
      </c>
      <c r="E75" s="12">
        <v>41995</v>
      </c>
      <c r="F75" s="71"/>
      <c r="G75" s="31">
        <v>1</v>
      </c>
      <c r="H75" s="11">
        <v>1556523.12</v>
      </c>
      <c r="I75" s="24">
        <f>D75-H75</f>
        <v>0</v>
      </c>
      <c r="J75" s="11">
        <f t="shared" si="0"/>
        <v>28921.019999999786</v>
      </c>
      <c r="K75" s="10"/>
      <c r="L75" s="10" t="s">
        <v>16</v>
      </c>
      <c r="N75" s="84">
        <f t="shared" si="1"/>
        <v>0</v>
      </c>
    </row>
    <row r="76" spans="1:14" ht="12">
      <c r="A76" s="27" t="s">
        <v>58</v>
      </c>
      <c r="B76" s="28" t="s">
        <v>27</v>
      </c>
      <c r="C76" s="29">
        <v>190000</v>
      </c>
      <c r="D76" s="11">
        <v>190000</v>
      </c>
      <c r="E76" s="12"/>
      <c r="F76" s="10"/>
      <c r="G76" s="31">
        <v>1</v>
      </c>
      <c r="H76" s="11">
        <v>190000</v>
      </c>
      <c r="I76" s="24">
        <f>D76-H76</f>
        <v>0</v>
      </c>
      <c r="J76" s="11">
        <f t="shared" si="0"/>
        <v>0</v>
      </c>
      <c r="K76" s="10"/>
      <c r="L76" s="10" t="s">
        <v>16</v>
      </c>
      <c r="N76" s="84">
        <f t="shared" si="1"/>
        <v>0</v>
      </c>
    </row>
    <row r="77" spans="1:14" ht="12">
      <c r="A77" s="72" t="s">
        <v>58</v>
      </c>
      <c r="B77" s="28" t="s">
        <v>36</v>
      </c>
      <c r="C77" s="29">
        <v>237500</v>
      </c>
      <c r="D77" s="11">
        <v>237500</v>
      </c>
      <c r="E77" s="12"/>
      <c r="F77" s="10"/>
      <c r="G77" s="31">
        <v>1</v>
      </c>
      <c r="H77" s="11">
        <v>237500</v>
      </c>
      <c r="I77" s="24">
        <f>D77-H77</f>
        <v>0</v>
      </c>
      <c r="J77" s="11">
        <f t="shared" si="0"/>
        <v>0</v>
      </c>
      <c r="K77" s="10"/>
      <c r="L77" s="10" t="s">
        <v>16</v>
      </c>
      <c r="N77" s="84">
        <f t="shared" si="1"/>
        <v>0</v>
      </c>
    </row>
    <row r="78" spans="1:14" s="26" customFormat="1" ht="24">
      <c r="A78" s="72" t="s">
        <v>59</v>
      </c>
      <c r="B78" s="41" t="s">
        <v>60</v>
      </c>
      <c r="C78" s="42">
        <v>829659.67</v>
      </c>
      <c r="D78" s="25">
        <v>814179.6</v>
      </c>
      <c r="E78" s="57">
        <v>41997</v>
      </c>
      <c r="F78" s="6"/>
      <c r="G78" s="43">
        <v>1</v>
      </c>
      <c r="H78" s="25">
        <v>814179.6</v>
      </c>
      <c r="I78" s="24">
        <f>D78-H78</f>
        <v>0</v>
      </c>
      <c r="J78" s="11">
        <f t="shared" si="0"/>
        <v>15480.070000000065</v>
      </c>
      <c r="K78" s="6"/>
      <c r="L78" s="6" t="s">
        <v>16</v>
      </c>
      <c r="N78" s="84">
        <f t="shared" si="1"/>
        <v>0</v>
      </c>
    </row>
    <row r="79" spans="1:14" s="26" customFormat="1" ht="24">
      <c r="A79" s="39" t="s">
        <v>61</v>
      </c>
      <c r="B79" s="41" t="s">
        <v>62</v>
      </c>
      <c r="C79" s="42">
        <f>6539896.19+328709.04</f>
        <v>6868605.23</v>
      </c>
      <c r="D79" s="25">
        <f>6499277.73+328709.04</f>
        <v>6827986.7700000005</v>
      </c>
      <c r="E79" s="57">
        <v>42123</v>
      </c>
      <c r="F79" s="73">
        <v>42332</v>
      </c>
      <c r="G79" s="43">
        <v>1</v>
      </c>
      <c r="H79" s="25">
        <f>6215321.16+54678.84+557986.77</f>
        <v>6827986.77</v>
      </c>
      <c r="I79" s="24">
        <f>D79-H79</f>
        <v>0</v>
      </c>
      <c r="J79" s="11">
        <f>C79-H79</f>
        <v>40618.460000000894</v>
      </c>
      <c r="K79" s="6"/>
      <c r="L79" s="6" t="s">
        <v>16</v>
      </c>
      <c r="N79" s="84"/>
    </row>
    <row r="80" spans="1:14" s="26" customFormat="1" ht="38.25">
      <c r="A80" s="91" t="s">
        <v>83</v>
      </c>
      <c r="B80" s="41"/>
      <c r="C80" s="92">
        <f>7360000+1840000+1100000</f>
        <v>10300000</v>
      </c>
      <c r="D80" s="92">
        <v>10298810.26</v>
      </c>
      <c r="E80" s="57"/>
      <c r="F80" s="6"/>
      <c r="G80" s="43">
        <v>0.9296</v>
      </c>
      <c r="H80" s="25">
        <f>3762556.49+3450055.39</f>
        <v>7212611.880000001</v>
      </c>
      <c r="I80" s="24"/>
      <c r="J80" s="25">
        <f>C80-H80</f>
        <v>3087388.119999999</v>
      </c>
      <c r="K80" s="6"/>
      <c r="L80" s="93" t="s">
        <v>79</v>
      </c>
      <c r="N80" s="84">
        <f t="shared" si="1"/>
        <v>3086198.379999999</v>
      </c>
    </row>
    <row r="81" spans="1:14" s="26" customFormat="1" ht="25.5">
      <c r="A81" s="91" t="s">
        <v>85</v>
      </c>
      <c r="B81" s="41"/>
      <c r="C81" s="92">
        <v>12000000</v>
      </c>
      <c r="D81" s="92">
        <v>19997000</v>
      </c>
      <c r="E81" s="57"/>
      <c r="F81" s="6"/>
      <c r="G81" s="43">
        <v>0.6647</v>
      </c>
      <c r="H81" s="25">
        <f>4038621.73+4399786.73</f>
        <v>8438408.46</v>
      </c>
      <c r="I81" s="24"/>
      <c r="J81" s="25">
        <f>C81-H81</f>
        <v>3561591.539999999</v>
      </c>
      <c r="K81" s="6"/>
      <c r="L81" s="93" t="s">
        <v>79</v>
      </c>
      <c r="N81" s="84">
        <f>D81-H81</f>
        <v>11558591.54</v>
      </c>
    </row>
    <row r="82" spans="1:14" ht="12">
      <c r="A82" s="35" t="s">
        <v>91</v>
      </c>
      <c r="B82" s="10"/>
      <c r="C82" s="74">
        <f>SUM(C75:C81)</f>
        <v>32011209.04</v>
      </c>
      <c r="D82" s="74">
        <f>SUM(D75:D81)</f>
        <v>39921999.75</v>
      </c>
      <c r="E82" s="59"/>
      <c r="F82" s="35"/>
      <c r="G82" s="75"/>
      <c r="H82" s="74">
        <f>SUM(H75:H81)</f>
        <v>25277209.830000002</v>
      </c>
      <c r="J82" s="33">
        <f t="shared" si="0"/>
        <v>6733999.209999997</v>
      </c>
      <c r="K82" s="10"/>
      <c r="L82" s="10"/>
      <c r="N82" s="84"/>
    </row>
    <row r="85" spans="1:10" ht="12.75">
      <c r="A85" s="101" t="s">
        <v>87</v>
      </c>
      <c r="B85" s="94"/>
      <c r="C85" s="94"/>
      <c r="D85" s="94"/>
      <c r="E85" s="95"/>
      <c r="F85" s="94"/>
      <c r="G85" s="94"/>
      <c r="H85" s="96"/>
      <c r="I85" s="97"/>
      <c r="J85" s="94"/>
    </row>
    <row r="86" spans="1:14" ht="38.25">
      <c r="A86" s="100" t="s">
        <v>88</v>
      </c>
      <c r="B86" s="98"/>
      <c r="C86" s="99">
        <v>2300000</v>
      </c>
      <c r="D86" s="99">
        <v>2437900</v>
      </c>
      <c r="E86" s="99"/>
      <c r="F86" s="99"/>
      <c r="G86" s="43">
        <v>1</v>
      </c>
      <c r="H86" s="116">
        <v>2300000</v>
      </c>
      <c r="I86" s="99"/>
      <c r="J86" s="25">
        <f>C86-H86</f>
        <v>0</v>
      </c>
      <c r="K86" s="10"/>
      <c r="L86" s="100" t="s">
        <v>16</v>
      </c>
      <c r="N86" s="84">
        <f>D86-H86</f>
        <v>137900</v>
      </c>
    </row>
    <row r="88" spans="1:8" ht="12">
      <c r="A88" s="80" t="s">
        <v>7</v>
      </c>
      <c r="C88" s="76"/>
      <c r="H88" s="2" t="s">
        <v>8</v>
      </c>
    </row>
    <row r="91" spans="1:11" ht="12">
      <c r="A91" s="123" t="s">
        <v>81</v>
      </c>
      <c r="B91" s="81"/>
      <c r="C91" s="77"/>
      <c r="D91" s="5"/>
      <c r="E91" s="5"/>
      <c r="F91" s="5"/>
      <c r="G91" s="78"/>
      <c r="H91" s="5"/>
      <c r="I91" s="5"/>
      <c r="J91" s="159" t="s">
        <v>96</v>
      </c>
      <c r="K91" s="159"/>
    </row>
    <row r="92" spans="1:11" ht="12">
      <c r="A92" s="83" t="s">
        <v>9</v>
      </c>
      <c r="B92" s="82"/>
      <c r="E92" s="1"/>
      <c r="H92" s="1"/>
      <c r="J92" s="160" t="s">
        <v>10</v>
      </c>
      <c r="K92" s="160"/>
    </row>
  </sheetData>
  <sheetProtection/>
  <mergeCells count="19">
    <mergeCell ref="L8:L9"/>
    <mergeCell ref="A16:L16"/>
    <mergeCell ref="F18:F22"/>
    <mergeCell ref="F25:F29"/>
    <mergeCell ref="A8:A9"/>
    <mergeCell ref="B8:B9"/>
    <mergeCell ref="C8:C9"/>
    <mergeCell ref="D8:D9"/>
    <mergeCell ref="E8:E9"/>
    <mergeCell ref="F8:F9"/>
    <mergeCell ref="J92:K92"/>
    <mergeCell ref="F32:F36"/>
    <mergeCell ref="F39:F42"/>
    <mergeCell ref="F45:F50"/>
    <mergeCell ref="F53:F63"/>
    <mergeCell ref="A65:H65"/>
    <mergeCell ref="J91:K91"/>
    <mergeCell ref="G8:H8"/>
    <mergeCell ref="K8:K9"/>
  </mergeCells>
  <printOptions/>
  <pageMargins left="0.2" right="0.2" top="1" bottom="0.5" header="0.3" footer="0.3"/>
  <pageSetup horizontalDpi="180" verticalDpi="180" orientation="landscape" paperSize="5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N92"/>
  <sheetViews>
    <sheetView zoomScalePageLayoutView="0" workbookViewId="0" topLeftCell="A1">
      <pane xSplit="2" ySplit="17" topLeftCell="C62" activePane="bottomRight" state="frozen"/>
      <selection pane="topLeft" activeCell="A82" sqref="A82"/>
      <selection pane="topRight" activeCell="A82" sqref="A82"/>
      <selection pane="bottomLeft" activeCell="A82" sqref="A82"/>
      <selection pane="bottomRight" activeCell="A82" sqref="A82"/>
    </sheetView>
  </sheetViews>
  <sheetFormatPr defaultColWidth="9.140625" defaultRowHeight="15"/>
  <cols>
    <col min="1" max="1" width="30.28125" style="1" customWidth="1"/>
    <col min="2" max="2" width="27.140625" style="1" customWidth="1"/>
    <col min="3" max="3" width="16.140625" style="2" customWidth="1"/>
    <col min="4" max="4" width="13.8515625" style="1" customWidth="1"/>
    <col min="5" max="5" width="10.7109375" style="132" customWidth="1"/>
    <col min="6" max="6" width="10.8515625" style="1" customWidth="1"/>
    <col min="7" max="7" width="11.140625" style="4" customWidth="1"/>
    <col min="8" max="8" width="13.28125" style="2" customWidth="1"/>
    <col min="9" max="9" width="12.140625" style="1" hidden="1" customWidth="1"/>
    <col min="10" max="10" width="15.140625" style="1" customWidth="1"/>
    <col min="11" max="11" width="6.57421875" style="1" customWidth="1"/>
    <col min="12" max="12" width="13.140625" style="1" customWidth="1"/>
    <col min="13" max="13" width="9.140625" style="1" customWidth="1"/>
    <col min="14" max="14" width="11.421875" style="1" customWidth="1"/>
    <col min="15" max="16384" width="9.140625" style="1" customWidth="1"/>
  </cols>
  <sheetData>
    <row r="1" ht="12">
      <c r="A1" s="1" t="s">
        <v>66</v>
      </c>
    </row>
    <row r="3" ht="12">
      <c r="A3" s="5" t="s">
        <v>67</v>
      </c>
    </row>
    <row r="4" ht="12">
      <c r="A4" s="5" t="s">
        <v>98</v>
      </c>
    </row>
    <row r="5" ht="12">
      <c r="A5" s="5"/>
    </row>
    <row r="6" ht="12">
      <c r="A6" s="5" t="s">
        <v>68</v>
      </c>
    </row>
    <row r="8" spans="1:12" ht="23.25" customHeight="1">
      <c r="A8" s="171" t="s">
        <v>69</v>
      </c>
      <c r="B8" s="171" t="s">
        <v>0</v>
      </c>
      <c r="C8" s="169" t="s">
        <v>70</v>
      </c>
      <c r="D8" s="162" t="s">
        <v>71</v>
      </c>
      <c r="E8" s="171" t="s">
        <v>1</v>
      </c>
      <c r="F8" s="161" t="s">
        <v>2</v>
      </c>
      <c r="G8" s="171" t="s">
        <v>3</v>
      </c>
      <c r="H8" s="171"/>
      <c r="J8" s="6"/>
      <c r="K8" s="161" t="s">
        <v>73</v>
      </c>
      <c r="L8" s="171" t="s">
        <v>6</v>
      </c>
    </row>
    <row r="9" spans="1:12" ht="57.75" customHeight="1">
      <c r="A9" s="172"/>
      <c r="B9" s="172"/>
      <c r="C9" s="170"/>
      <c r="D9" s="176"/>
      <c r="E9" s="172"/>
      <c r="F9" s="162"/>
      <c r="G9" s="7" t="s">
        <v>4</v>
      </c>
      <c r="H9" s="134" t="s">
        <v>5</v>
      </c>
      <c r="J9" s="130" t="s">
        <v>72</v>
      </c>
      <c r="K9" s="162"/>
      <c r="L9" s="172"/>
    </row>
    <row r="10" spans="1:12" ht="12">
      <c r="A10" s="10" t="s">
        <v>74</v>
      </c>
      <c r="B10" s="10" t="s">
        <v>60</v>
      </c>
      <c r="C10" s="11">
        <v>1200000</v>
      </c>
      <c r="D10" s="11"/>
      <c r="E10" s="12">
        <v>41229</v>
      </c>
      <c r="F10" s="13">
        <v>41455</v>
      </c>
      <c r="G10" s="14">
        <v>0.67</v>
      </c>
      <c r="H10" s="11">
        <v>753389.48</v>
      </c>
      <c r="I10" s="10"/>
      <c r="J10" s="11">
        <v>446610.52</v>
      </c>
      <c r="K10" s="10"/>
      <c r="L10" s="10" t="s">
        <v>30</v>
      </c>
    </row>
    <row r="11" spans="1:12" ht="12">
      <c r="A11" s="10" t="s">
        <v>75</v>
      </c>
      <c r="B11" s="10"/>
      <c r="C11" s="11"/>
      <c r="D11" s="11"/>
      <c r="E11" s="12"/>
      <c r="F11" s="13"/>
      <c r="G11" s="14"/>
      <c r="H11" s="11"/>
      <c r="I11" s="10"/>
      <c r="J11" s="11"/>
      <c r="K11" s="10"/>
      <c r="L11" s="10"/>
    </row>
    <row r="12" spans="1:12" ht="12">
      <c r="A12" s="10" t="s">
        <v>76</v>
      </c>
      <c r="B12" s="10"/>
      <c r="C12" s="11"/>
      <c r="D12" s="11"/>
      <c r="E12" s="15"/>
      <c r="F12" s="16"/>
      <c r="G12" s="14"/>
      <c r="H12" s="11"/>
      <c r="I12" s="10"/>
      <c r="J12" s="11"/>
      <c r="K12" s="10"/>
      <c r="L12" s="10"/>
    </row>
    <row r="13" spans="1:12" ht="12">
      <c r="A13" s="10" t="s">
        <v>77</v>
      </c>
      <c r="B13" s="10" t="s">
        <v>78</v>
      </c>
      <c r="C13" s="11">
        <v>250000</v>
      </c>
      <c r="D13" s="11"/>
      <c r="E13" s="15">
        <v>40976</v>
      </c>
      <c r="F13" s="16">
        <v>41105</v>
      </c>
      <c r="G13" s="14">
        <v>1</v>
      </c>
      <c r="H13" s="11">
        <v>228323.71</v>
      </c>
      <c r="I13" s="10"/>
      <c r="J13" s="11">
        <v>21676.29</v>
      </c>
      <c r="K13" s="10"/>
      <c r="L13" s="10" t="s">
        <v>16</v>
      </c>
    </row>
    <row r="14" spans="1:12" ht="24">
      <c r="A14" s="135" t="s">
        <v>97</v>
      </c>
      <c r="B14" s="10" t="s">
        <v>11</v>
      </c>
      <c r="C14" s="11">
        <v>1395500</v>
      </c>
      <c r="D14" s="11">
        <v>1395500</v>
      </c>
      <c r="E14" s="15">
        <v>42951</v>
      </c>
      <c r="F14" s="16">
        <v>43071</v>
      </c>
      <c r="G14" s="31">
        <v>0.7686</v>
      </c>
      <c r="H14" s="11">
        <v>1072609.45</v>
      </c>
      <c r="I14" s="10"/>
      <c r="J14" s="11">
        <f>C14-H14</f>
        <v>322890.55000000005</v>
      </c>
      <c r="K14" s="10"/>
      <c r="L14" s="10" t="s">
        <v>30</v>
      </c>
    </row>
    <row r="15" spans="1:12" ht="12">
      <c r="A15" s="10"/>
      <c r="B15" s="10"/>
      <c r="C15" s="11"/>
      <c r="D15" s="11"/>
      <c r="E15" s="15"/>
      <c r="F15" s="16"/>
      <c r="G15" s="14"/>
      <c r="H15" s="11"/>
      <c r="I15" s="10"/>
      <c r="J15" s="11"/>
      <c r="K15" s="10"/>
      <c r="L15" s="10"/>
    </row>
    <row r="16" spans="1:12" ht="18.75" customHeight="1">
      <c r="A16" s="173" t="s">
        <v>12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5"/>
    </row>
    <row r="17" spans="1:12" s="26" customFormat="1" ht="12">
      <c r="A17" s="17" t="s">
        <v>13</v>
      </c>
      <c r="B17" s="18"/>
      <c r="C17" s="19"/>
      <c r="D17" s="20"/>
      <c r="E17" s="133"/>
      <c r="F17" s="22"/>
      <c r="G17" s="23"/>
      <c r="H17" s="20"/>
      <c r="I17" s="24">
        <f>D17-H17</f>
        <v>0</v>
      </c>
      <c r="J17" s="25"/>
      <c r="K17" s="6"/>
      <c r="L17" s="6"/>
    </row>
    <row r="18" spans="1:14" ht="12">
      <c r="A18" s="27" t="s">
        <v>14</v>
      </c>
      <c r="B18" s="28" t="s">
        <v>15</v>
      </c>
      <c r="C18" s="29">
        <v>70000</v>
      </c>
      <c r="D18" s="11">
        <v>68498.76</v>
      </c>
      <c r="E18" s="30">
        <v>42134</v>
      </c>
      <c r="F18" s="163">
        <v>42287</v>
      </c>
      <c r="G18" s="31">
        <v>1</v>
      </c>
      <c r="H18" s="11">
        <v>51514.3</v>
      </c>
      <c r="I18" s="24">
        <f>D18-H18</f>
        <v>16984.459999999992</v>
      </c>
      <c r="J18" s="11">
        <f>C18-H18</f>
        <v>18485.699999999997</v>
      </c>
      <c r="K18" s="10"/>
      <c r="L18" s="10" t="s">
        <v>16</v>
      </c>
      <c r="N18" s="84">
        <f>D18-H18</f>
        <v>16984.459999999992</v>
      </c>
    </row>
    <row r="19" spans="1:14" ht="12">
      <c r="A19" s="27" t="s">
        <v>14</v>
      </c>
      <c r="B19" s="28" t="s">
        <v>17</v>
      </c>
      <c r="C19" s="29">
        <v>119999.99</v>
      </c>
      <c r="D19" s="11">
        <v>118499.98</v>
      </c>
      <c r="E19" s="30">
        <v>42134</v>
      </c>
      <c r="F19" s="164"/>
      <c r="G19" s="31">
        <v>1</v>
      </c>
      <c r="H19" s="11">
        <v>118499.98</v>
      </c>
      <c r="I19" s="24"/>
      <c r="J19" s="11">
        <f aca="true" t="shared" si="0" ref="J19:J82">C19-H19</f>
        <v>1500.0100000000093</v>
      </c>
      <c r="K19" s="10"/>
      <c r="L19" s="10" t="s">
        <v>16</v>
      </c>
      <c r="N19" s="84">
        <f aca="true" t="shared" si="1" ref="N19:N80">D19-H19</f>
        <v>0</v>
      </c>
    </row>
    <row r="20" spans="1:14" ht="12">
      <c r="A20" s="27" t="s">
        <v>14</v>
      </c>
      <c r="B20" s="28" t="s">
        <v>18</v>
      </c>
      <c r="C20" s="29">
        <v>240000</v>
      </c>
      <c r="D20" s="11">
        <v>237999.96</v>
      </c>
      <c r="E20" s="30">
        <v>42134</v>
      </c>
      <c r="F20" s="164"/>
      <c r="G20" s="31">
        <v>1</v>
      </c>
      <c r="H20" s="11">
        <v>237999.95</v>
      </c>
      <c r="I20" s="24"/>
      <c r="J20" s="11">
        <f t="shared" si="0"/>
        <v>2000.0499999999884</v>
      </c>
      <c r="K20" s="10"/>
      <c r="L20" s="10" t="s">
        <v>16</v>
      </c>
      <c r="N20" s="84">
        <f t="shared" si="1"/>
        <v>0.009999999980209395</v>
      </c>
    </row>
    <row r="21" spans="1:14" ht="12">
      <c r="A21" s="27" t="s">
        <v>14</v>
      </c>
      <c r="B21" s="28" t="s">
        <v>19</v>
      </c>
      <c r="C21" s="29">
        <v>260000</v>
      </c>
      <c r="D21" s="11">
        <v>257999</v>
      </c>
      <c r="E21" s="30">
        <v>42134</v>
      </c>
      <c r="F21" s="164"/>
      <c r="G21" s="31">
        <v>1</v>
      </c>
      <c r="H21" s="11">
        <v>227279.93</v>
      </c>
      <c r="I21" s="24"/>
      <c r="J21" s="11">
        <f t="shared" si="0"/>
        <v>32720.070000000007</v>
      </c>
      <c r="K21" s="10"/>
      <c r="L21" s="10" t="s">
        <v>16</v>
      </c>
      <c r="N21" s="84">
        <f t="shared" si="1"/>
        <v>30719.070000000007</v>
      </c>
    </row>
    <row r="22" spans="1:14" ht="12">
      <c r="A22" s="27" t="s">
        <v>14</v>
      </c>
      <c r="B22" s="28" t="s">
        <v>20</v>
      </c>
      <c r="C22" s="29">
        <v>240000</v>
      </c>
      <c r="D22" s="11">
        <v>237999.82</v>
      </c>
      <c r="E22" s="30">
        <v>42134</v>
      </c>
      <c r="F22" s="165"/>
      <c r="G22" s="31">
        <v>1</v>
      </c>
      <c r="H22" s="11">
        <v>206413.05</v>
      </c>
      <c r="I22" s="24"/>
      <c r="J22" s="11">
        <f t="shared" si="0"/>
        <v>33586.95000000001</v>
      </c>
      <c r="K22" s="10"/>
      <c r="L22" s="10" t="s">
        <v>16</v>
      </c>
      <c r="N22" s="84">
        <f t="shared" si="1"/>
        <v>31586.77000000002</v>
      </c>
    </row>
    <row r="23" spans="1:14" ht="12">
      <c r="A23" s="32" t="s">
        <v>21</v>
      </c>
      <c r="B23" s="28"/>
      <c r="C23" s="33">
        <f>SUM(C18:C22)</f>
        <v>929999.99</v>
      </c>
      <c r="D23" s="33">
        <f>SUM(D18:D22)</f>
        <v>920997.52</v>
      </c>
      <c r="E23" s="34"/>
      <c r="F23" s="35"/>
      <c r="G23" s="36"/>
      <c r="H23" s="33">
        <f>SUM(H18:H22)</f>
        <v>841707.21</v>
      </c>
      <c r="I23" s="24"/>
      <c r="J23" s="33">
        <f t="shared" si="0"/>
        <v>88292.78000000003</v>
      </c>
      <c r="K23" s="10"/>
      <c r="L23" s="10"/>
      <c r="N23" s="84"/>
    </row>
    <row r="24" spans="1:14" ht="12">
      <c r="A24" s="37" t="s">
        <v>22</v>
      </c>
      <c r="B24" s="28"/>
      <c r="C24" s="29"/>
      <c r="D24" s="11"/>
      <c r="E24" s="30"/>
      <c r="F24" s="10"/>
      <c r="G24" s="31"/>
      <c r="H24" s="11"/>
      <c r="I24" s="24"/>
      <c r="J24" s="11"/>
      <c r="K24" s="10"/>
      <c r="L24" s="10"/>
      <c r="N24" s="84"/>
    </row>
    <row r="25" spans="1:14" ht="12">
      <c r="A25" s="27" t="s">
        <v>14</v>
      </c>
      <c r="B25" s="28" t="s">
        <v>23</v>
      </c>
      <c r="C25" s="29">
        <v>240000</v>
      </c>
      <c r="D25" s="11">
        <v>239530</v>
      </c>
      <c r="E25" s="30">
        <v>42134</v>
      </c>
      <c r="F25" s="163">
        <v>42287</v>
      </c>
      <c r="G25" s="31">
        <v>1</v>
      </c>
      <c r="H25" s="11">
        <v>175135.26</v>
      </c>
      <c r="I25" s="24"/>
      <c r="J25" s="11">
        <f t="shared" si="0"/>
        <v>64864.73999999999</v>
      </c>
      <c r="K25" s="10"/>
      <c r="L25" s="10" t="s">
        <v>16</v>
      </c>
      <c r="N25" s="84">
        <f t="shared" si="1"/>
        <v>64394.73999999999</v>
      </c>
    </row>
    <row r="26" spans="1:14" ht="12">
      <c r="A26" s="27" t="s">
        <v>14</v>
      </c>
      <c r="B26" s="28" t="s">
        <v>24</v>
      </c>
      <c r="C26" s="29">
        <v>70000</v>
      </c>
      <c r="D26" s="11">
        <v>69202.48</v>
      </c>
      <c r="E26" s="30">
        <v>42134</v>
      </c>
      <c r="F26" s="164"/>
      <c r="G26" s="31">
        <v>1</v>
      </c>
      <c r="H26" s="11">
        <v>62783.19</v>
      </c>
      <c r="I26" s="24"/>
      <c r="J26" s="11">
        <f t="shared" si="0"/>
        <v>7216.809999999998</v>
      </c>
      <c r="K26" s="10"/>
      <c r="L26" s="10" t="s">
        <v>16</v>
      </c>
      <c r="N26" s="84">
        <f t="shared" si="1"/>
        <v>6419.289999999994</v>
      </c>
    </row>
    <row r="27" spans="1:14" ht="12">
      <c r="A27" s="27" t="s">
        <v>26</v>
      </c>
      <c r="B27" s="28" t="s">
        <v>25</v>
      </c>
      <c r="C27" s="29">
        <v>100000</v>
      </c>
      <c r="D27" s="11">
        <v>99125</v>
      </c>
      <c r="E27" s="30">
        <v>42134</v>
      </c>
      <c r="F27" s="164"/>
      <c r="G27" s="31">
        <v>1</v>
      </c>
      <c r="H27" s="11">
        <v>90424.26</v>
      </c>
      <c r="I27" s="24"/>
      <c r="J27" s="11">
        <f t="shared" si="0"/>
        <v>9575.740000000005</v>
      </c>
      <c r="K27" s="10"/>
      <c r="L27" s="10" t="s">
        <v>16</v>
      </c>
      <c r="N27" s="84">
        <f t="shared" si="1"/>
        <v>8700.740000000005</v>
      </c>
    </row>
    <row r="28" spans="1:14" ht="12">
      <c r="A28" s="27" t="s">
        <v>26</v>
      </c>
      <c r="B28" s="28" t="s">
        <v>17</v>
      </c>
      <c r="C28" s="29">
        <v>120000</v>
      </c>
      <c r="D28" s="11">
        <v>119578.2</v>
      </c>
      <c r="E28" s="30">
        <v>42134</v>
      </c>
      <c r="F28" s="164"/>
      <c r="G28" s="31">
        <v>1</v>
      </c>
      <c r="H28" s="11">
        <v>103217.52</v>
      </c>
      <c r="I28" s="24"/>
      <c r="J28" s="11">
        <f t="shared" si="0"/>
        <v>16782.479999999996</v>
      </c>
      <c r="K28" s="10"/>
      <c r="L28" s="10" t="s">
        <v>16</v>
      </c>
      <c r="N28" s="84">
        <f t="shared" si="1"/>
        <v>16360.679999999993</v>
      </c>
    </row>
    <row r="29" spans="1:14" ht="12">
      <c r="A29" s="27" t="s">
        <v>26</v>
      </c>
      <c r="B29" s="28" t="s">
        <v>27</v>
      </c>
      <c r="C29" s="29">
        <v>240000</v>
      </c>
      <c r="D29" s="11">
        <v>238796.55</v>
      </c>
      <c r="E29" s="30">
        <v>42134</v>
      </c>
      <c r="F29" s="165"/>
      <c r="G29" s="31">
        <v>1</v>
      </c>
      <c r="H29" s="11">
        <v>217936.06</v>
      </c>
      <c r="I29" s="24"/>
      <c r="J29" s="11">
        <f t="shared" si="0"/>
        <v>22063.940000000002</v>
      </c>
      <c r="K29" s="10"/>
      <c r="L29" s="10" t="s">
        <v>16</v>
      </c>
      <c r="N29" s="84">
        <f t="shared" si="1"/>
        <v>20860.48999999999</v>
      </c>
    </row>
    <row r="30" spans="1:14" ht="12">
      <c r="A30" s="32" t="s">
        <v>21</v>
      </c>
      <c r="B30" s="28"/>
      <c r="C30" s="33">
        <f>SUM(C25:C29)</f>
        <v>770000</v>
      </c>
      <c r="D30" s="33">
        <f>SUM(D25:D29)</f>
        <v>766232.23</v>
      </c>
      <c r="E30" s="34"/>
      <c r="F30" s="35"/>
      <c r="G30" s="36"/>
      <c r="H30" s="33">
        <f>SUM(H25:H29)</f>
        <v>649496.29</v>
      </c>
      <c r="I30" s="24"/>
      <c r="J30" s="33">
        <f t="shared" si="0"/>
        <v>120503.70999999996</v>
      </c>
      <c r="K30" s="10"/>
      <c r="L30" s="10"/>
      <c r="N30" s="84"/>
    </row>
    <row r="31" spans="1:14" ht="12">
      <c r="A31" s="37" t="s">
        <v>28</v>
      </c>
      <c r="B31" s="28"/>
      <c r="C31" s="29"/>
      <c r="D31" s="11"/>
      <c r="E31" s="30"/>
      <c r="F31" s="10"/>
      <c r="G31" s="31"/>
      <c r="H31" s="11"/>
      <c r="I31" s="24"/>
      <c r="J31" s="11">
        <f t="shared" si="0"/>
        <v>0</v>
      </c>
      <c r="K31" s="10"/>
      <c r="L31" s="10"/>
      <c r="N31" s="84"/>
    </row>
    <row r="32" spans="1:14" ht="12">
      <c r="A32" s="27" t="s">
        <v>14</v>
      </c>
      <c r="B32" s="28" t="s">
        <v>29</v>
      </c>
      <c r="C32" s="29">
        <v>200000</v>
      </c>
      <c r="D32" s="11">
        <v>199702</v>
      </c>
      <c r="E32" s="30">
        <v>42146</v>
      </c>
      <c r="F32" s="163">
        <v>42299</v>
      </c>
      <c r="G32" s="31">
        <v>1</v>
      </c>
      <c r="H32" s="11">
        <v>199702</v>
      </c>
      <c r="I32" s="24"/>
      <c r="J32" s="11">
        <f t="shared" si="0"/>
        <v>298</v>
      </c>
      <c r="K32" s="10"/>
      <c r="L32" s="10" t="s">
        <v>16</v>
      </c>
      <c r="N32" s="84">
        <f t="shared" si="1"/>
        <v>0</v>
      </c>
    </row>
    <row r="33" spans="1:14" ht="12">
      <c r="A33" s="27" t="s">
        <v>14</v>
      </c>
      <c r="B33" s="28" t="s">
        <v>31</v>
      </c>
      <c r="C33" s="29">
        <v>100000</v>
      </c>
      <c r="D33" s="11">
        <v>99932.84</v>
      </c>
      <c r="E33" s="30">
        <v>42146</v>
      </c>
      <c r="F33" s="164"/>
      <c r="G33" s="31">
        <v>1</v>
      </c>
      <c r="H33" s="11">
        <v>93436.84</v>
      </c>
      <c r="I33" s="24"/>
      <c r="J33" s="11">
        <f t="shared" si="0"/>
        <v>6563.1600000000035</v>
      </c>
      <c r="K33" s="10"/>
      <c r="L33" s="10" t="s">
        <v>79</v>
      </c>
      <c r="N33" s="84">
        <f t="shared" si="1"/>
        <v>6496</v>
      </c>
    </row>
    <row r="34" spans="1:14" ht="12">
      <c r="A34" s="27" t="s">
        <v>14</v>
      </c>
      <c r="B34" s="28" t="s">
        <v>32</v>
      </c>
      <c r="C34" s="29">
        <v>120000</v>
      </c>
      <c r="D34" s="11">
        <v>119918.95</v>
      </c>
      <c r="E34" s="30">
        <v>42146</v>
      </c>
      <c r="F34" s="164"/>
      <c r="G34" s="31">
        <v>1</v>
      </c>
      <c r="H34" s="11">
        <v>118304.25</v>
      </c>
      <c r="I34" s="24"/>
      <c r="J34" s="11">
        <f t="shared" si="0"/>
        <v>1695.75</v>
      </c>
      <c r="K34" s="10"/>
      <c r="L34" s="10" t="s">
        <v>16</v>
      </c>
      <c r="N34" s="84">
        <f t="shared" si="1"/>
        <v>1614.699999999997</v>
      </c>
    </row>
    <row r="35" spans="1:14" ht="12">
      <c r="A35" s="27" t="s">
        <v>14</v>
      </c>
      <c r="B35" s="28" t="s">
        <v>33</v>
      </c>
      <c r="C35" s="29">
        <v>130000</v>
      </c>
      <c r="D35" s="11">
        <v>129871.28</v>
      </c>
      <c r="E35" s="30">
        <v>42146</v>
      </c>
      <c r="F35" s="164"/>
      <c r="G35" s="31">
        <v>1</v>
      </c>
      <c r="H35" s="11">
        <f>96604+17232.28</f>
        <v>113836.28</v>
      </c>
      <c r="I35" s="24"/>
      <c r="J35" s="11">
        <f t="shared" si="0"/>
        <v>16163.720000000001</v>
      </c>
      <c r="K35" s="10"/>
      <c r="L35" s="10" t="s">
        <v>16</v>
      </c>
      <c r="N35" s="84">
        <f t="shared" si="1"/>
        <v>16035</v>
      </c>
    </row>
    <row r="36" spans="1:14" ht="12">
      <c r="A36" s="27" t="s">
        <v>14</v>
      </c>
      <c r="B36" s="28" t="s">
        <v>34</v>
      </c>
      <c r="C36" s="29">
        <v>240000</v>
      </c>
      <c r="D36" s="11">
        <v>239857</v>
      </c>
      <c r="E36" s="30">
        <v>42146</v>
      </c>
      <c r="F36" s="165"/>
      <c r="G36" s="31">
        <v>1</v>
      </c>
      <c r="H36" s="11">
        <f>86408.78+153448.22</f>
        <v>239857</v>
      </c>
      <c r="I36" s="24"/>
      <c r="J36" s="11">
        <f t="shared" si="0"/>
        <v>143</v>
      </c>
      <c r="K36" s="10"/>
      <c r="L36" s="10" t="s">
        <v>16</v>
      </c>
      <c r="N36" s="84">
        <f t="shared" si="1"/>
        <v>0</v>
      </c>
    </row>
    <row r="37" spans="1:14" ht="12">
      <c r="A37" s="32" t="s">
        <v>21</v>
      </c>
      <c r="B37" s="28"/>
      <c r="C37" s="33">
        <f>SUM(C32:C36)</f>
        <v>790000</v>
      </c>
      <c r="D37" s="33">
        <f>SUM(D32:D36)</f>
        <v>789282.07</v>
      </c>
      <c r="E37" s="34"/>
      <c r="F37" s="35"/>
      <c r="G37" s="36"/>
      <c r="H37" s="33">
        <f>SUM(H32:H36)</f>
        <v>765136.37</v>
      </c>
      <c r="I37" s="24"/>
      <c r="J37" s="33">
        <f t="shared" si="0"/>
        <v>24863.630000000005</v>
      </c>
      <c r="K37" s="10"/>
      <c r="L37" s="10"/>
      <c r="N37" s="84"/>
    </row>
    <row r="38" spans="1:14" ht="12">
      <c r="A38" s="37" t="s">
        <v>35</v>
      </c>
      <c r="B38" s="28"/>
      <c r="C38" s="29"/>
      <c r="D38" s="11"/>
      <c r="E38" s="30"/>
      <c r="F38" s="10"/>
      <c r="G38" s="31"/>
      <c r="H38" s="11"/>
      <c r="I38" s="24"/>
      <c r="J38" s="11">
        <f t="shared" si="0"/>
        <v>0</v>
      </c>
      <c r="K38" s="10"/>
      <c r="L38" s="10"/>
      <c r="N38" s="84"/>
    </row>
    <row r="39" spans="1:14" ht="12">
      <c r="A39" s="27" t="s">
        <v>14</v>
      </c>
      <c r="B39" s="28" t="s">
        <v>36</v>
      </c>
      <c r="C39" s="29">
        <v>240000</v>
      </c>
      <c r="D39" s="11">
        <v>239887.34</v>
      </c>
      <c r="E39" s="30">
        <v>42146</v>
      </c>
      <c r="F39" s="163">
        <v>42269</v>
      </c>
      <c r="G39" s="31">
        <v>1</v>
      </c>
      <c r="H39" s="11">
        <v>239887.34</v>
      </c>
      <c r="I39" s="24"/>
      <c r="J39" s="11">
        <f t="shared" si="0"/>
        <v>112.66000000000349</v>
      </c>
      <c r="K39" s="10"/>
      <c r="L39" s="10" t="s">
        <v>16</v>
      </c>
      <c r="N39" s="84">
        <f t="shared" si="1"/>
        <v>0</v>
      </c>
    </row>
    <row r="40" spans="1:14" ht="12">
      <c r="A40" s="27" t="s">
        <v>14</v>
      </c>
      <c r="B40" s="28" t="s">
        <v>37</v>
      </c>
      <c r="C40" s="29">
        <v>260000</v>
      </c>
      <c r="D40" s="11">
        <v>259963.92</v>
      </c>
      <c r="E40" s="30">
        <v>42146</v>
      </c>
      <c r="F40" s="166"/>
      <c r="G40" s="31">
        <v>1</v>
      </c>
      <c r="H40" s="11">
        <v>222483.04</v>
      </c>
      <c r="I40" s="24"/>
      <c r="J40" s="11">
        <f t="shared" si="0"/>
        <v>37516.95999999999</v>
      </c>
      <c r="K40" s="10"/>
      <c r="L40" s="10" t="s">
        <v>16</v>
      </c>
      <c r="N40" s="84">
        <f t="shared" si="1"/>
        <v>37480.880000000005</v>
      </c>
    </row>
    <row r="41" spans="1:14" ht="12">
      <c r="A41" s="27" t="s">
        <v>14</v>
      </c>
      <c r="B41" s="28" t="s">
        <v>38</v>
      </c>
      <c r="C41" s="29">
        <v>130000</v>
      </c>
      <c r="D41" s="11">
        <v>129931.68</v>
      </c>
      <c r="E41" s="30">
        <v>42146</v>
      </c>
      <c r="F41" s="166"/>
      <c r="G41" s="31">
        <v>1</v>
      </c>
      <c r="H41" s="11">
        <v>129931.68</v>
      </c>
      <c r="I41" s="24">
        <f aca="true" t="shared" si="2" ref="I41:I63">D41-H41</f>
        <v>0</v>
      </c>
      <c r="J41" s="11">
        <f t="shared" si="0"/>
        <v>68.32000000000698</v>
      </c>
      <c r="K41" s="10"/>
      <c r="L41" s="10" t="s">
        <v>16</v>
      </c>
      <c r="N41" s="84">
        <f t="shared" si="1"/>
        <v>0</v>
      </c>
    </row>
    <row r="42" spans="1:14" ht="12">
      <c r="A42" s="27" t="s">
        <v>14</v>
      </c>
      <c r="B42" s="28" t="s">
        <v>39</v>
      </c>
      <c r="C42" s="29">
        <v>120000</v>
      </c>
      <c r="D42" s="11">
        <v>119883.16</v>
      </c>
      <c r="E42" s="30">
        <v>42146</v>
      </c>
      <c r="F42" s="167"/>
      <c r="G42" s="31">
        <v>1</v>
      </c>
      <c r="H42" s="11">
        <v>119883.16</v>
      </c>
      <c r="I42" s="24">
        <f t="shared" si="2"/>
        <v>0</v>
      </c>
      <c r="J42" s="11">
        <f t="shared" si="0"/>
        <v>116.83999999999651</v>
      </c>
      <c r="K42" s="10"/>
      <c r="L42" s="10" t="s">
        <v>16</v>
      </c>
      <c r="N42" s="84">
        <f t="shared" si="1"/>
        <v>0</v>
      </c>
    </row>
    <row r="43" spans="1:14" ht="12">
      <c r="A43" s="27"/>
      <c r="B43" s="28"/>
      <c r="C43" s="33">
        <f>SUM(C39:C42)</f>
        <v>750000</v>
      </c>
      <c r="D43" s="33">
        <f>SUM(D39:D42)</f>
        <v>749666.1</v>
      </c>
      <c r="E43" s="34"/>
      <c r="F43" s="38"/>
      <c r="G43" s="36"/>
      <c r="H43" s="33">
        <f>SUM(H39:H42)</f>
        <v>712185.2200000001</v>
      </c>
      <c r="I43" s="24">
        <f t="shared" si="2"/>
        <v>37480.87999999989</v>
      </c>
      <c r="J43" s="33">
        <f t="shared" si="0"/>
        <v>37814.77999999991</v>
      </c>
      <c r="K43" s="10"/>
      <c r="L43" s="10"/>
      <c r="N43" s="84"/>
    </row>
    <row r="44" spans="1:14" ht="12">
      <c r="A44" s="37" t="s">
        <v>40</v>
      </c>
      <c r="B44" s="28"/>
      <c r="C44" s="29"/>
      <c r="D44" s="11"/>
      <c r="E44" s="30"/>
      <c r="F44" s="10"/>
      <c r="G44" s="31"/>
      <c r="H44" s="11"/>
      <c r="I44" s="24">
        <f t="shared" si="2"/>
        <v>0</v>
      </c>
      <c r="J44" s="11">
        <f t="shared" si="0"/>
        <v>0</v>
      </c>
      <c r="K44" s="10"/>
      <c r="L44" s="10"/>
      <c r="N44" s="84"/>
    </row>
    <row r="45" spans="1:14" ht="12">
      <c r="A45" s="39" t="s">
        <v>26</v>
      </c>
      <c r="B45" s="39" t="s">
        <v>33</v>
      </c>
      <c r="C45" s="40">
        <v>184425.28</v>
      </c>
      <c r="D45" s="25">
        <v>184386.02</v>
      </c>
      <c r="E45" s="30">
        <v>42238</v>
      </c>
      <c r="F45" s="163">
        <v>42422</v>
      </c>
      <c r="G45" s="31">
        <v>1</v>
      </c>
      <c r="H45" s="11">
        <v>184386.02</v>
      </c>
      <c r="I45" s="24">
        <f t="shared" si="2"/>
        <v>0</v>
      </c>
      <c r="J45" s="11">
        <f t="shared" si="0"/>
        <v>39.26000000000931</v>
      </c>
      <c r="K45" s="10"/>
      <c r="L45" s="10" t="s">
        <v>16</v>
      </c>
      <c r="N45" s="84">
        <f t="shared" si="1"/>
        <v>0</v>
      </c>
    </row>
    <row r="46" spans="1:14" ht="12">
      <c r="A46" s="27" t="s">
        <v>41</v>
      </c>
      <c r="B46" s="28" t="s">
        <v>11</v>
      </c>
      <c r="C46" s="29">
        <v>500000</v>
      </c>
      <c r="D46" s="11">
        <v>499784.47</v>
      </c>
      <c r="E46" s="30">
        <v>42238</v>
      </c>
      <c r="F46" s="166"/>
      <c r="G46" s="31">
        <v>1</v>
      </c>
      <c r="H46" s="11">
        <v>399091.61</v>
      </c>
      <c r="I46" s="24">
        <f t="shared" si="2"/>
        <v>100692.85999999999</v>
      </c>
      <c r="J46" s="11">
        <f t="shared" si="0"/>
        <v>100908.39000000001</v>
      </c>
      <c r="K46" s="10"/>
      <c r="L46" s="10" t="s">
        <v>16</v>
      </c>
      <c r="N46" s="84">
        <f t="shared" si="1"/>
        <v>100692.85999999999</v>
      </c>
    </row>
    <row r="47" spans="1:14" s="26" customFormat="1" ht="24">
      <c r="A47" s="39" t="s">
        <v>42</v>
      </c>
      <c r="B47" s="41" t="s">
        <v>11</v>
      </c>
      <c r="C47" s="42">
        <v>750000</v>
      </c>
      <c r="D47" s="25">
        <v>749582.57</v>
      </c>
      <c r="E47" s="30">
        <v>42238</v>
      </c>
      <c r="F47" s="166"/>
      <c r="G47" s="43">
        <v>1</v>
      </c>
      <c r="H47" s="25">
        <v>749582.57</v>
      </c>
      <c r="I47" s="24">
        <f t="shared" si="2"/>
        <v>0</v>
      </c>
      <c r="J47" s="11">
        <f t="shared" si="0"/>
        <v>417.4300000000512</v>
      </c>
      <c r="K47" s="6"/>
      <c r="L47" s="6" t="s">
        <v>16</v>
      </c>
      <c r="N47" s="84">
        <f t="shared" si="1"/>
        <v>0</v>
      </c>
    </row>
    <row r="48" spans="1:14" ht="12">
      <c r="A48" s="27" t="s">
        <v>26</v>
      </c>
      <c r="B48" s="28" t="s">
        <v>43</v>
      </c>
      <c r="C48" s="29">
        <v>200000</v>
      </c>
      <c r="D48" s="11">
        <v>199743.01</v>
      </c>
      <c r="E48" s="30">
        <v>42238</v>
      </c>
      <c r="F48" s="166"/>
      <c r="G48" s="31">
        <v>1</v>
      </c>
      <c r="H48" s="11">
        <v>199743.01</v>
      </c>
      <c r="I48" s="24">
        <f t="shared" si="2"/>
        <v>0</v>
      </c>
      <c r="J48" s="11">
        <f t="shared" si="0"/>
        <v>256.9899999999907</v>
      </c>
      <c r="K48" s="10"/>
      <c r="L48" s="10" t="s">
        <v>16</v>
      </c>
      <c r="N48" s="84">
        <f t="shared" si="1"/>
        <v>0</v>
      </c>
    </row>
    <row r="49" spans="1:14" ht="12">
      <c r="A49" s="129" t="s">
        <v>14</v>
      </c>
      <c r="B49" s="45" t="s">
        <v>43</v>
      </c>
      <c r="C49" s="46">
        <v>200000</v>
      </c>
      <c r="D49" s="47">
        <v>199765.2</v>
      </c>
      <c r="E49" s="30">
        <v>42238</v>
      </c>
      <c r="F49" s="166"/>
      <c r="G49" s="31">
        <v>1</v>
      </c>
      <c r="H49" s="47">
        <v>199765.2</v>
      </c>
      <c r="I49" s="24">
        <f t="shared" si="2"/>
        <v>0</v>
      </c>
      <c r="J49" s="11">
        <f t="shared" si="0"/>
        <v>234.79999999998836</v>
      </c>
      <c r="K49" s="10"/>
      <c r="L49" s="10" t="s">
        <v>16</v>
      </c>
      <c r="N49" s="84">
        <f t="shared" si="1"/>
        <v>0</v>
      </c>
    </row>
    <row r="50" spans="1:14" ht="12">
      <c r="A50" s="129" t="s">
        <v>14</v>
      </c>
      <c r="B50" s="48" t="s">
        <v>44</v>
      </c>
      <c r="C50" s="49">
        <v>260000</v>
      </c>
      <c r="D50" s="50">
        <v>259433.52</v>
      </c>
      <c r="E50" s="30">
        <v>42238</v>
      </c>
      <c r="F50" s="167"/>
      <c r="G50" s="31">
        <v>1</v>
      </c>
      <c r="H50" s="11">
        <v>259433.52</v>
      </c>
      <c r="I50" s="24">
        <f t="shared" si="2"/>
        <v>0</v>
      </c>
      <c r="J50" s="11">
        <f t="shared" si="0"/>
        <v>566.4800000000105</v>
      </c>
      <c r="K50" s="10"/>
      <c r="L50" s="10" t="s">
        <v>16</v>
      </c>
      <c r="N50" s="84">
        <f t="shared" si="1"/>
        <v>0</v>
      </c>
    </row>
    <row r="51" spans="1:14" ht="12">
      <c r="A51" s="32" t="s">
        <v>21</v>
      </c>
      <c r="B51" s="28"/>
      <c r="C51" s="33">
        <f>SUM(C45:C50)</f>
        <v>2094425.28</v>
      </c>
      <c r="D51" s="33">
        <f>SUM(D45:D50)</f>
        <v>2092694.79</v>
      </c>
      <c r="E51" s="51"/>
      <c r="F51" s="35"/>
      <c r="G51" s="36"/>
      <c r="H51" s="33">
        <f>SUM(H45:H50)</f>
        <v>1992001.93</v>
      </c>
      <c r="I51" s="24">
        <f t="shared" si="2"/>
        <v>100692.8600000001</v>
      </c>
      <c r="J51" s="33">
        <f t="shared" si="0"/>
        <v>102423.3500000001</v>
      </c>
      <c r="K51" s="10"/>
      <c r="L51" s="10" t="s">
        <v>16</v>
      </c>
      <c r="N51" s="84"/>
    </row>
    <row r="52" spans="1:14" ht="12">
      <c r="A52" s="37" t="s">
        <v>45</v>
      </c>
      <c r="B52" s="28"/>
      <c r="C52" s="29"/>
      <c r="D52" s="11"/>
      <c r="E52" s="12"/>
      <c r="F52" s="10"/>
      <c r="G52" s="31"/>
      <c r="H52" s="11"/>
      <c r="I52" s="24">
        <f t="shared" si="2"/>
        <v>0</v>
      </c>
      <c r="J52" s="11">
        <f t="shared" si="0"/>
        <v>0</v>
      </c>
      <c r="K52" s="10"/>
      <c r="L52" s="10"/>
      <c r="N52" s="84"/>
    </row>
    <row r="53" spans="1:14" ht="12">
      <c r="A53" s="27" t="s">
        <v>14</v>
      </c>
      <c r="B53" s="28" t="s">
        <v>46</v>
      </c>
      <c r="C53" s="29">
        <v>260000</v>
      </c>
      <c r="D53" s="11">
        <v>252889.66</v>
      </c>
      <c r="E53" s="30">
        <v>42238</v>
      </c>
      <c r="F53" s="163">
        <v>42422</v>
      </c>
      <c r="G53" s="31">
        <v>1</v>
      </c>
      <c r="H53" s="11">
        <v>252884.66</v>
      </c>
      <c r="I53" s="24">
        <f t="shared" si="2"/>
        <v>5</v>
      </c>
      <c r="J53" s="11">
        <f t="shared" si="0"/>
        <v>7115.3399999999965</v>
      </c>
      <c r="K53" s="10"/>
      <c r="L53" s="10" t="s">
        <v>16</v>
      </c>
      <c r="N53" s="84">
        <f t="shared" si="1"/>
        <v>5</v>
      </c>
    </row>
    <row r="54" spans="1:14" ht="12">
      <c r="A54" s="27" t="s">
        <v>26</v>
      </c>
      <c r="B54" s="28" t="s">
        <v>47</v>
      </c>
      <c r="C54" s="29">
        <v>130000</v>
      </c>
      <c r="D54" s="11">
        <v>127866</v>
      </c>
      <c r="E54" s="30">
        <v>42238</v>
      </c>
      <c r="F54" s="166"/>
      <c r="G54" s="31">
        <v>1</v>
      </c>
      <c r="H54" s="11">
        <v>127866</v>
      </c>
      <c r="I54" s="24">
        <f t="shared" si="2"/>
        <v>0</v>
      </c>
      <c r="J54" s="11">
        <f t="shared" si="0"/>
        <v>2134</v>
      </c>
      <c r="K54" s="10"/>
      <c r="L54" s="10" t="s">
        <v>16</v>
      </c>
      <c r="N54" s="84">
        <f t="shared" si="1"/>
        <v>0</v>
      </c>
    </row>
    <row r="55" spans="1:14" ht="12">
      <c r="A55" s="27" t="s">
        <v>14</v>
      </c>
      <c r="B55" s="28" t="s">
        <v>47</v>
      </c>
      <c r="C55" s="29">
        <v>130000</v>
      </c>
      <c r="D55" s="11">
        <v>128328.7</v>
      </c>
      <c r="E55" s="30">
        <v>42238</v>
      </c>
      <c r="F55" s="166"/>
      <c r="G55" s="31">
        <v>1</v>
      </c>
      <c r="H55" s="11">
        <f>47900+80428.7</f>
        <v>128328.7</v>
      </c>
      <c r="I55" s="24">
        <f t="shared" si="2"/>
        <v>0</v>
      </c>
      <c r="J55" s="11">
        <f t="shared" si="0"/>
        <v>1671.300000000003</v>
      </c>
      <c r="K55" s="10"/>
      <c r="L55" s="10" t="s">
        <v>16</v>
      </c>
      <c r="N55" s="84">
        <f t="shared" si="1"/>
        <v>0</v>
      </c>
    </row>
    <row r="56" spans="1:14" ht="12">
      <c r="A56" s="27" t="s">
        <v>26</v>
      </c>
      <c r="B56" s="28" t="s">
        <v>48</v>
      </c>
      <c r="C56" s="29">
        <v>100000</v>
      </c>
      <c r="D56" s="11">
        <v>99202.54</v>
      </c>
      <c r="E56" s="30">
        <v>42238</v>
      </c>
      <c r="F56" s="166"/>
      <c r="G56" s="31">
        <v>1</v>
      </c>
      <c r="H56" s="11">
        <v>99202.54</v>
      </c>
      <c r="I56" s="24">
        <f t="shared" si="2"/>
        <v>0</v>
      </c>
      <c r="J56" s="11">
        <f t="shared" si="0"/>
        <v>797.4600000000064</v>
      </c>
      <c r="K56" s="10"/>
      <c r="L56" s="10" t="s">
        <v>16</v>
      </c>
      <c r="N56" s="84">
        <f t="shared" si="1"/>
        <v>0</v>
      </c>
    </row>
    <row r="57" spans="1:14" ht="12">
      <c r="A57" s="27" t="s">
        <v>14</v>
      </c>
      <c r="B57" s="28" t="s">
        <v>48</v>
      </c>
      <c r="C57" s="29">
        <v>160000</v>
      </c>
      <c r="D57" s="11">
        <v>159438.3</v>
      </c>
      <c r="E57" s="30">
        <v>42238</v>
      </c>
      <c r="F57" s="166"/>
      <c r="G57" s="31">
        <v>1</v>
      </c>
      <c r="H57" s="11">
        <v>159438.3</v>
      </c>
      <c r="I57" s="24">
        <f t="shared" si="2"/>
        <v>0</v>
      </c>
      <c r="J57" s="11">
        <f t="shared" si="0"/>
        <v>561.7000000000116</v>
      </c>
      <c r="K57" s="10"/>
      <c r="L57" s="10" t="s">
        <v>16</v>
      </c>
      <c r="N57" s="84">
        <f t="shared" si="1"/>
        <v>0</v>
      </c>
    </row>
    <row r="58" spans="1:14" ht="12">
      <c r="A58" s="27" t="s">
        <v>14</v>
      </c>
      <c r="B58" s="28" t="s">
        <v>49</v>
      </c>
      <c r="C58" s="29">
        <v>120000</v>
      </c>
      <c r="D58" s="11">
        <v>119353.7</v>
      </c>
      <c r="E58" s="30">
        <v>42238</v>
      </c>
      <c r="F58" s="166"/>
      <c r="G58" s="31">
        <v>1</v>
      </c>
      <c r="H58" s="11">
        <f>15840+78640.7</f>
        <v>94480.7</v>
      </c>
      <c r="I58" s="24">
        <f t="shared" si="2"/>
        <v>24873</v>
      </c>
      <c r="J58" s="11">
        <f t="shared" si="0"/>
        <v>25519.300000000003</v>
      </c>
      <c r="K58" s="10"/>
      <c r="L58" s="10" t="s">
        <v>79</v>
      </c>
      <c r="N58" s="84">
        <f t="shared" si="1"/>
        <v>24873</v>
      </c>
    </row>
    <row r="59" spans="1:14" ht="12">
      <c r="A59" s="27" t="s">
        <v>26</v>
      </c>
      <c r="B59" s="28" t="s">
        <v>38</v>
      </c>
      <c r="C59" s="29">
        <v>130000</v>
      </c>
      <c r="D59" s="11">
        <v>127120</v>
      </c>
      <c r="E59" s="30">
        <v>42238</v>
      </c>
      <c r="F59" s="166"/>
      <c r="G59" s="31">
        <v>1</v>
      </c>
      <c r="H59" s="11">
        <f>95500+31620</f>
        <v>127120</v>
      </c>
      <c r="I59" s="24">
        <f t="shared" si="2"/>
        <v>0</v>
      </c>
      <c r="J59" s="11">
        <f t="shared" si="0"/>
        <v>2880</v>
      </c>
      <c r="K59" s="10"/>
      <c r="L59" s="10" t="s">
        <v>16</v>
      </c>
      <c r="N59" s="84">
        <f t="shared" si="1"/>
        <v>0</v>
      </c>
    </row>
    <row r="60" spans="1:14" s="26" customFormat="1" ht="24">
      <c r="A60" s="52" t="s">
        <v>64</v>
      </c>
      <c r="B60" s="41" t="s">
        <v>11</v>
      </c>
      <c r="C60" s="42">
        <v>100000</v>
      </c>
      <c r="D60" s="25">
        <v>98512</v>
      </c>
      <c r="E60" s="30">
        <v>42238</v>
      </c>
      <c r="F60" s="166"/>
      <c r="G60" s="43">
        <v>1</v>
      </c>
      <c r="H60" s="25">
        <f>93760+4752</f>
        <v>98512</v>
      </c>
      <c r="I60" s="24">
        <f t="shared" si="2"/>
        <v>0</v>
      </c>
      <c r="J60" s="11">
        <f t="shared" si="0"/>
        <v>1488</v>
      </c>
      <c r="K60" s="6"/>
      <c r="L60" s="6" t="s">
        <v>16</v>
      </c>
      <c r="N60" s="84">
        <f t="shared" si="1"/>
        <v>0</v>
      </c>
    </row>
    <row r="61" spans="1:14" s="56" customFormat="1" ht="24">
      <c r="A61" s="39" t="s">
        <v>50</v>
      </c>
      <c r="B61" s="41" t="s">
        <v>11</v>
      </c>
      <c r="C61" s="42">
        <v>100000</v>
      </c>
      <c r="D61" s="53">
        <v>99375.8</v>
      </c>
      <c r="E61" s="30">
        <v>42238</v>
      </c>
      <c r="F61" s="166"/>
      <c r="G61" s="43">
        <v>1</v>
      </c>
      <c r="H61" s="53">
        <f>52460.8+46915</f>
        <v>99375.8</v>
      </c>
      <c r="I61" s="54">
        <f t="shared" si="2"/>
        <v>0</v>
      </c>
      <c r="J61" s="11">
        <f t="shared" si="0"/>
        <v>624.1999999999971</v>
      </c>
      <c r="K61" s="55"/>
      <c r="L61" s="55" t="s">
        <v>16</v>
      </c>
      <c r="N61" s="84">
        <f t="shared" si="1"/>
        <v>0</v>
      </c>
    </row>
    <row r="62" spans="1:14" ht="12">
      <c r="A62" s="27" t="s">
        <v>26</v>
      </c>
      <c r="B62" s="28" t="s">
        <v>39</v>
      </c>
      <c r="C62" s="29">
        <v>120000</v>
      </c>
      <c r="D62" s="11">
        <v>119428</v>
      </c>
      <c r="E62" s="30">
        <v>42238</v>
      </c>
      <c r="F62" s="166"/>
      <c r="G62" s="31">
        <v>1</v>
      </c>
      <c r="H62" s="11">
        <v>119428</v>
      </c>
      <c r="I62" s="24">
        <f t="shared" si="2"/>
        <v>0</v>
      </c>
      <c r="J62" s="11">
        <f t="shared" si="0"/>
        <v>572</v>
      </c>
      <c r="K62" s="10"/>
      <c r="L62" s="10" t="s">
        <v>16</v>
      </c>
      <c r="N62" s="84">
        <f t="shared" si="1"/>
        <v>0</v>
      </c>
    </row>
    <row r="63" spans="1:14" ht="12">
      <c r="A63" s="27" t="s">
        <v>51</v>
      </c>
      <c r="B63" s="28" t="s">
        <v>11</v>
      </c>
      <c r="C63" s="29">
        <v>130000</v>
      </c>
      <c r="D63" s="11">
        <v>129020</v>
      </c>
      <c r="E63" s="30">
        <v>42238</v>
      </c>
      <c r="F63" s="167"/>
      <c r="G63" s="31">
        <v>1</v>
      </c>
      <c r="H63" s="11">
        <v>129020</v>
      </c>
      <c r="I63" s="24">
        <f t="shared" si="2"/>
        <v>0</v>
      </c>
      <c r="J63" s="11">
        <f t="shared" si="0"/>
        <v>980</v>
      </c>
      <c r="K63" s="10"/>
      <c r="L63" s="10" t="s">
        <v>16</v>
      </c>
      <c r="N63" s="84">
        <f t="shared" si="1"/>
        <v>0</v>
      </c>
    </row>
    <row r="64" spans="1:14" ht="12">
      <c r="A64" s="32" t="s">
        <v>21</v>
      </c>
      <c r="B64" s="28"/>
      <c r="C64" s="33">
        <f>SUM(C53:C63)</f>
        <v>1480000</v>
      </c>
      <c r="D64" s="33">
        <f>SUM(D53:D63)</f>
        <v>1460534.7</v>
      </c>
      <c r="E64" s="51"/>
      <c r="F64" s="35"/>
      <c r="G64" s="36"/>
      <c r="H64" s="33">
        <f>SUM(H53:H63)</f>
        <v>1435656.7</v>
      </c>
      <c r="I64" s="24"/>
      <c r="J64" s="33">
        <f t="shared" si="0"/>
        <v>44343.30000000005</v>
      </c>
      <c r="K64" s="10"/>
      <c r="L64" s="10"/>
      <c r="N64" s="84"/>
    </row>
    <row r="65" spans="1:14" ht="12">
      <c r="A65" s="168"/>
      <c r="B65" s="168"/>
      <c r="C65" s="168"/>
      <c r="D65" s="168"/>
      <c r="E65" s="168"/>
      <c r="F65" s="168"/>
      <c r="G65" s="168"/>
      <c r="H65" s="168"/>
      <c r="I65" s="24"/>
      <c r="J65" s="11">
        <f t="shared" si="0"/>
        <v>0</v>
      </c>
      <c r="K65" s="10"/>
      <c r="L65" s="10"/>
      <c r="N65" s="84"/>
    </row>
    <row r="66" spans="1:14" s="56" customFormat="1" ht="24">
      <c r="A66" s="39" t="s">
        <v>52</v>
      </c>
      <c r="B66" s="41" t="s">
        <v>11</v>
      </c>
      <c r="C66" s="42">
        <f>8587771.6</f>
        <v>8587771.6</v>
      </c>
      <c r="D66" s="53">
        <v>8587455.51</v>
      </c>
      <c r="E66" s="57">
        <v>42146</v>
      </c>
      <c r="F66" s="30">
        <v>42330</v>
      </c>
      <c r="G66" s="58">
        <v>1</v>
      </c>
      <c r="H66" s="53">
        <v>8587455.51</v>
      </c>
      <c r="I66" s="54"/>
      <c r="J66" s="11">
        <f t="shared" si="0"/>
        <v>316.089999999851</v>
      </c>
      <c r="K66" s="55"/>
      <c r="L66" s="55" t="s">
        <v>16</v>
      </c>
      <c r="N66" s="84">
        <f t="shared" si="1"/>
        <v>0</v>
      </c>
    </row>
    <row r="67" spans="1:14" ht="24">
      <c r="A67" s="39" t="s">
        <v>53</v>
      </c>
      <c r="B67" s="41" t="s">
        <v>43</v>
      </c>
      <c r="C67" s="42">
        <v>17582986.79</v>
      </c>
      <c r="D67" s="53">
        <v>17582637.17</v>
      </c>
      <c r="E67" s="57">
        <v>42146</v>
      </c>
      <c r="F67" s="30">
        <v>42330</v>
      </c>
      <c r="G67" s="58">
        <v>1</v>
      </c>
      <c r="H67" s="53">
        <v>17582637.17</v>
      </c>
      <c r="I67" s="24"/>
      <c r="J67" s="11">
        <f t="shared" si="0"/>
        <v>349.6199999973178</v>
      </c>
      <c r="K67" s="10"/>
      <c r="L67" s="10" t="s">
        <v>16</v>
      </c>
      <c r="N67" s="84">
        <f t="shared" si="1"/>
        <v>0</v>
      </c>
    </row>
    <row r="68" spans="1:14" ht="24">
      <c r="A68" s="39" t="s">
        <v>54</v>
      </c>
      <c r="B68" s="41" t="s">
        <v>27</v>
      </c>
      <c r="C68" s="42">
        <v>4615129.55</v>
      </c>
      <c r="D68" s="53">
        <v>4607254.61</v>
      </c>
      <c r="E68" s="57">
        <v>42146</v>
      </c>
      <c r="F68" s="30">
        <v>42330</v>
      </c>
      <c r="G68" s="58">
        <v>1</v>
      </c>
      <c r="H68" s="53">
        <v>4607254.61</v>
      </c>
      <c r="I68" s="24"/>
      <c r="J68" s="11">
        <f t="shared" si="0"/>
        <v>7874.9399999994785</v>
      </c>
      <c r="K68" s="10"/>
      <c r="L68" s="10" t="s">
        <v>16</v>
      </c>
      <c r="N68" s="84">
        <f t="shared" si="1"/>
        <v>0</v>
      </c>
    </row>
    <row r="69" spans="1:14" ht="24">
      <c r="A69" s="39" t="s">
        <v>55</v>
      </c>
      <c r="B69" s="41" t="s">
        <v>11</v>
      </c>
      <c r="C69" s="42">
        <f>7229996.89+4132000</f>
        <v>11361996.89</v>
      </c>
      <c r="D69" s="53">
        <f>10319968.91+1031996.89</f>
        <v>11351965.8</v>
      </c>
      <c r="E69" s="57">
        <v>42240</v>
      </c>
      <c r="F69" s="30">
        <v>42424</v>
      </c>
      <c r="G69" s="58">
        <v>1</v>
      </c>
      <c r="H69" s="53">
        <f>6197999.99+4132000.01+658890.45+329154.75+33920.6</f>
        <v>11351965.799999999</v>
      </c>
      <c r="I69" s="24"/>
      <c r="J69" s="25">
        <f t="shared" si="0"/>
        <v>10031.090000001714</v>
      </c>
      <c r="K69" s="6"/>
      <c r="L69" s="6" t="s">
        <v>16</v>
      </c>
      <c r="N69" s="84">
        <f t="shared" si="1"/>
        <v>0</v>
      </c>
    </row>
    <row r="70" spans="1:14" ht="12">
      <c r="A70" s="32" t="s">
        <v>21</v>
      </c>
      <c r="B70" s="28"/>
      <c r="C70" s="33">
        <f>SUM(C66:C69)</f>
        <v>42147884.83</v>
      </c>
      <c r="D70" s="33">
        <f>SUM(D66:D69)</f>
        <v>42129313.09</v>
      </c>
      <c r="E70" s="51"/>
      <c r="F70" s="59"/>
      <c r="G70" s="60"/>
      <c r="H70" s="33">
        <f>SUM(H66:H69)</f>
        <v>42129313.089999996</v>
      </c>
      <c r="I70" s="24"/>
      <c r="J70" s="33">
        <f t="shared" si="0"/>
        <v>18571.740000002086</v>
      </c>
      <c r="K70" s="10"/>
      <c r="L70" s="10"/>
      <c r="N70" s="84"/>
    </row>
    <row r="71" spans="1:14" ht="12">
      <c r="A71" s="61" t="s">
        <v>56</v>
      </c>
      <c r="B71" s="28"/>
      <c r="C71" s="33">
        <f>C23+C30+C37+C43+C51+C64+C70</f>
        <v>48962310.1</v>
      </c>
      <c r="D71" s="33">
        <f>D23+D30+D37+D43+D51+D64+D70</f>
        <v>48908720.5</v>
      </c>
      <c r="E71" s="51"/>
      <c r="F71" s="59"/>
      <c r="G71" s="60"/>
      <c r="H71" s="33">
        <f>H23+H30+H37+H43+H51+H64+H70</f>
        <v>48525496.809999995</v>
      </c>
      <c r="I71" s="24"/>
      <c r="J71" s="102">
        <f t="shared" si="0"/>
        <v>436813.29000000656</v>
      </c>
      <c r="K71" s="103"/>
      <c r="L71" s="103"/>
      <c r="N71" s="84"/>
    </row>
    <row r="72" spans="1:14" s="70" customFormat="1" ht="12">
      <c r="A72" s="62"/>
      <c r="B72" s="63"/>
      <c r="C72" s="64"/>
      <c r="D72" s="65"/>
      <c r="E72" s="66"/>
      <c r="F72" s="131"/>
      <c r="G72" s="68"/>
      <c r="H72" s="65"/>
      <c r="I72" s="69"/>
      <c r="J72" s="107"/>
      <c r="K72" s="108"/>
      <c r="L72" s="108"/>
      <c r="N72" s="84"/>
    </row>
    <row r="73" spans="1:14" s="70" customFormat="1" ht="12">
      <c r="A73" s="62"/>
      <c r="B73" s="63"/>
      <c r="C73" s="64"/>
      <c r="D73" s="65"/>
      <c r="E73" s="66"/>
      <c r="F73" s="131"/>
      <c r="G73" s="68"/>
      <c r="H73" s="65"/>
      <c r="I73" s="69"/>
      <c r="J73" s="150"/>
      <c r="N73" s="84"/>
    </row>
    <row r="74" spans="1:14" s="70" customFormat="1" ht="12">
      <c r="A74" s="142" t="s">
        <v>90</v>
      </c>
      <c r="B74" s="143"/>
      <c r="C74" s="144"/>
      <c r="D74" s="145"/>
      <c r="E74" s="146"/>
      <c r="F74" s="147"/>
      <c r="G74" s="148"/>
      <c r="H74" s="149"/>
      <c r="I74" s="155"/>
      <c r="J74" s="156"/>
      <c r="K74" s="157"/>
      <c r="L74" s="158"/>
      <c r="N74" s="84"/>
    </row>
    <row r="75" spans="1:14" ht="12">
      <c r="A75" s="151" t="s">
        <v>57</v>
      </c>
      <c r="B75" s="45" t="s">
        <v>11</v>
      </c>
      <c r="C75" s="46">
        <v>1585444.14</v>
      </c>
      <c r="D75" s="104">
        <v>1556523.12</v>
      </c>
      <c r="E75" s="152">
        <v>41995</v>
      </c>
      <c r="F75" s="153"/>
      <c r="G75" s="154">
        <v>1</v>
      </c>
      <c r="H75" s="104">
        <v>1556523.12</v>
      </c>
      <c r="I75" s="24">
        <f>D75-H75</f>
        <v>0</v>
      </c>
      <c r="J75" s="104">
        <f t="shared" si="0"/>
        <v>28921.019999999786</v>
      </c>
      <c r="K75" s="22"/>
      <c r="L75" s="22" t="s">
        <v>16</v>
      </c>
      <c r="N75" s="84">
        <f t="shared" si="1"/>
        <v>0</v>
      </c>
    </row>
    <row r="76" spans="1:14" ht="12">
      <c r="A76" s="27" t="s">
        <v>58</v>
      </c>
      <c r="B76" s="28" t="s">
        <v>27</v>
      </c>
      <c r="C76" s="29">
        <v>190000</v>
      </c>
      <c r="D76" s="11">
        <v>190000</v>
      </c>
      <c r="E76" s="12"/>
      <c r="F76" s="10"/>
      <c r="G76" s="31">
        <v>1</v>
      </c>
      <c r="H76" s="11">
        <v>190000</v>
      </c>
      <c r="I76" s="24">
        <f>D76-H76</f>
        <v>0</v>
      </c>
      <c r="J76" s="11">
        <f t="shared" si="0"/>
        <v>0</v>
      </c>
      <c r="K76" s="10"/>
      <c r="L76" s="10" t="s">
        <v>16</v>
      </c>
      <c r="N76" s="84">
        <f t="shared" si="1"/>
        <v>0</v>
      </c>
    </row>
    <row r="77" spans="1:14" ht="12">
      <c r="A77" s="72" t="s">
        <v>58</v>
      </c>
      <c r="B77" s="28" t="s">
        <v>36</v>
      </c>
      <c r="C77" s="29">
        <v>237500</v>
      </c>
      <c r="D77" s="11">
        <v>237500</v>
      </c>
      <c r="E77" s="12"/>
      <c r="F77" s="10"/>
      <c r="G77" s="31">
        <v>1</v>
      </c>
      <c r="H77" s="11">
        <v>237500</v>
      </c>
      <c r="I77" s="24">
        <f>D77-H77</f>
        <v>0</v>
      </c>
      <c r="J77" s="11">
        <f t="shared" si="0"/>
        <v>0</v>
      </c>
      <c r="K77" s="10"/>
      <c r="L77" s="10" t="s">
        <v>16</v>
      </c>
      <c r="N77" s="84">
        <f t="shared" si="1"/>
        <v>0</v>
      </c>
    </row>
    <row r="78" spans="1:14" s="26" customFormat="1" ht="24">
      <c r="A78" s="72" t="s">
        <v>59</v>
      </c>
      <c r="B78" s="41" t="s">
        <v>60</v>
      </c>
      <c r="C78" s="42">
        <v>829659.67</v>
      </c>
      <c r="D78" s="25">
        <v>814179.6</v>
      </c>
      <c r="E78" s="57">
        <v>41997</v>
      </c>
      <c r="F78" s="6"/>
      <c r="G78" s="43">
        <v>1</v>
      </c>
      <c r="H78" s="25">
        <v>814179.6</v>
      </c>
      <c r="I78" s="24">
        <f>D78-H78</f>
        <v>0</v>
      </c>
      <c r="J78" s="11">
        <f t="shared" si="0"/>
        <v>15480.070000000065</v>
      </c>
      <c r="K78" s="6"/>
      <c r="L78" s="6" t="s">
        <v>16</v>
      </c>
      <c r="N78" s="84">
        <f t="shared" si="1"/>
        <v>0</v>
      </c>
    </row>
    <row r="79" spans="1:14" s="26" customFormat="1" ht="24">
      <c r="A79" s="39" t="s">
        <v>61</v>
      </c>
      <c r="B79" s="41" t="s">
        <v>62</v>
      </c>
      <c r="C79" s="42">
        <f>6539896.19+328709.04</f>
        <v>6868605.23</v>
      </c>
      <c r="D79" s="25">
        <f>6499277.73+328709.04</f>
        <v>6827986.7700000005</v>
      </c>
      <c r="E79" s="57">
        <v>42123</v>
      </c>
      <c r="F79" s="73">
        <v>42332</v>
      </c>
      <c r="G79" s="43">
        <v>1</v>
      </c>
      <c r="H79" s="25">
        <f>6215321.16+54678.84+557986.77</f>
        <v>6827986.77</v>
      </c>
      <c r="I79" s="24">
        <f>D79-H79</f>
        <v>0</v>
      </c>
      <c r="J79" s="11">
        <f>C79-H79</f>
        <v>40618.460000000894</v>
      </c>
      <c r="K79" s="6"/>
      <c r="L79" s="6" t="s">
        <v>16</v>
      </c>
      <c r="N79" s="84"/>
    </row>
    <row r="80" spans="1:14" s="26" customFormat="1" ht="38.25">
      <c r="A80" s="91" t="s">
        <v>83</v>
      </c>
      <c r="B80" s="41"/>
      <c r="C80" s="92">
        <f>7360000+1840000+1100000</f>
        <v>10300000</v>
      </c>
      <c r="D80" s="92">
        <v>10298810.26</v>
      </c>
      <c r="E80" s="57"/>
      <c r="F80" s="6"/>
      <c r="G80" s="43">
        <v>0.9296</v>
      </c>
      <c r="H80" s="25">
        <f>3762556.49+3450055.39</f>
        <v>7212611.880000001</v>
      </c>
      <c r="I80" s="24"/>
      <c r="J80" s="25">
        <f>C80-H80</f>
        <v>3087388.119999999</v>
      </c>
      <c r="K80" s="6"/>
      <c r="L80" s="93" t="s">
        <v>79</v>
      </c>
      <c r="N80" s="84">
        <f t="shared" si="1"/>
        <v>3086198.379999999</v>
      </c>
    </row>
    <row r="81" spans="1:14" s="26" customFormat="1" ht="25.5">
      <c r="A81" s="91" t="s">
        <v>85</v>
      </c>
      <c r="B81" s="41"/>
      <c r="C81" s="92">
        <v>12000000</v>
      </c>
      <c r="D81" s="92">
        <v>19997000</v>
      </c>
      <c r="E81" s="57"/>
      <c r="F81" s="6"/>
      <c r="G81" s="43">
        <v>0.6647</v>
      </c>
      <c r="H81" s="25">
        <f>4038621.73+4399786.73</f>
        <v>8438408.46</v>
      </c>
      <c r="I81" s="24"/>
      <c r="J81" s="25">
        <f>C81-H81</f>
        <v>3561591.539999999</v>
      </c>
      <c r="K81" s="6"/>
      <c r="L81" s="93" t="s">
        <v>79</v>
      </c>
      <c r="N81" s="84">
        <f>D81-H81</f>
        <v>11558591.54</v>
      </c>
    </row>
    <row r="82" spans="1:14" ht="12">
      <c r="A82" s="35" t="s">
        <v>91</v>
      </c>
      <c r="B82" s="10"/>
      <c r="C82" s="74">
        <f>SUM(C75:C81)</f>
        <v>32011209.04</v>
      </c>
      <c r="D82" s="74">
        <f>SUM(D75:D81)</f>
        <v>39921999.75</v>
      </c>
      <c r="E82" s="59"/>
      <c r="F82" s="35"/>
      <c r="G82" s="75"/>
      <c r="H82" s="74">
        <f>SUM(H75:H81)</f>
        <v>25277209.830000002</v>
      </c>
      <c r="J82" s="33">
        <f t="shared" si="0"/>
        <v>6733999.209999997</v>
      </c>
      <c r="K82" s="10"/>
      <c r="L82" s="10"/>
      <c r="N82" s="84"/>
    </row>
    <row r="85" spans="1:10" ht="12.75">
      <c r="A85" s="101" t="s">
        <v>87</v>
      </c>
      <c r="B85" s="94"/>
      <c r="C85" s="94"/>
      <c r="D85" s="94"/>
      <c r="E85" s="95"/>
      <c r="F85" s="94"/>
      <c r="G85" s="94"/>
      <c r="H85" s="96"/>
      <c r="I85" s="97"/>
      <c r="J85" s="94"/>
    </row>
    <row r="86" spans="1:14" ht="38.25">
      <c r="A86" s="100" t="s">
        <v>88</v>
      </c>
      <c r="B86" s="98"/>
      <c r="C86" s="99">
        <f>2300000+137900</f>
        <v>2437900</v>
      </c>
      <c r="D86" s="99">
        <v>2437900</v>
      </c>
      <c r="E86" s="99"/>
      <c r="F86" s="99"/>
      <c r="G86" s="43">
        <v>1</v>
      </c>
      <c r="H86" s="116">
        <v>2300000</v>
      </c>
      <c r="I86" s="99"/>
      <c r="J86" s="25">
        <f>C86-H86</f>
        <v>137900</v>
      </c>
      <c r="K86" s="10"/>
      <c r="L86" s="100" t="s">
        <v>16</v>
      </c>
      <c r="N86" s="84">
        <f>D86-H86</f>
        <v>137900</v>
      </c>
    </row>
    <row r="88" spans="1:8" ht="12">
      <c r="A88" s="80" t="s">
        <v>7</v>
      </c>
      <c r="C88" s="76"/>
      <c r="H88" s="2" t="s">
        <v>8</v>
      </c>
    </row>
    <row r="91" spans="1:11" ht="12">
      <c r="A91" s="131" t="s">
        <v>81</v>
      </c>
      <c r="B91" s="81"/>
      <c r="C91" s="77"/>
      <c r="D91" s="5"/>
      <c r="E91" s="5"/>
      <c r="F91" s="5"/>
      <c r="G91" s="78"/>
      <c r="H91" s="5"/>
      <c r="I91" s="5"/>
      <c r="J91" s="159" t="s">
        <v>96</v>
      </c>
      <c r="K91" s="159"/>
    </row>
    <row r="92" spans="1:11" ht="12">
      <c r="A92" s="83" t="s">
        <v>9</v>
      </c>
      <c r="B92" s="82"/>
      <c r="E92" s="1"/>
      <c r="H92" s="1"/>
      <c r="J92" s="160" t="s">
        <v>10</v>
      </c>
      <c r="K92" s="160"/>
    </row>
  </sheetData>
  <sheetProtection/>
  <mergeCells count="19">
    <mergeCell ref="J92:K92"/>
    <mergeCell ref="F32:F36"/>
    <mergeCell ref="F39:F42"/>
    <mergeCell ref="F45:F50"/>
    <mergeCell ref="F53:F63"/>
    <mergeCell ref="A65:H65"/>
    <mergeCell ref="J91:K91"/>
    <mergeCell ref="F18:F22"/>
    <mergeCell ref="F25:F29"/>
    <mergeCell ref="A8:A9"/>
    <mergeCell ref="B8:B9"/>
    <mergeCell ref="C8:C9"/>
    <mergeCell ref="D8:D9"/>
    <mergeCell ref="E8:E9"/>
    <mergeCell ref="F8:F9"/>
    <mergeCell ref="G8:H8"/>
    <mergeCell ref="K8:K9"/>
    <mergeCell ref="L8:L9"/>
    <mergeCell ref="A16:L16"/>
  </mergeCells>
  <printOptions/>
  <pageMargins left="0.2" right="0.2" top="1" bottom="0.5" header="0.3" footer="0.3"/>
  <pageSetup horizontalDpi="180" verticalDpi="180" orientation="landscape" paperSize="5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N94"/>
  <sheetViews>
    <sheetView tabSelected="1" zoomScalePageLayoutView="0" workbookViewId="0" topLeftCell="A1">
      <pane xSplit="1" ySplit="9" topLeftCell="C8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N75" sqref="N75"/>
    </sheetView>
  </sheetViews>
  <sheetFormatPr defaultColWidth="9.140625" defaultRowHeight="15"/>
  <cols>
    <col min="1" max="1" width="30.28125" style="1" customWidth="1"/>
    <col min="2" max="2" width="27.140625" style="1" customWidth="1"/>
    <col min="3" max="3" width="16.140625" style="2" customWidth="1"/>
    <col min="4" max="4" width="13.8515625" style="1" customWidth="1"/>
    <col min="5" max="5" width="10.7109375" style="137" customWidth="1"/>
    <col min="6" max="6" width="10.8515625" style="1" customWidth="1"/>
    <col min="7" max="7" width="11.140625" style="4" customWidth="1"/>
    <col min="8" max="8" width="13.28125" style="2" customWidth="1"/>
    <col min="9" max="9" width="12.140625" style="1" hidden="1" customWidth="1"/>
    <col min="10" max="10" width="15.140625" style="1" customWidth="1"/>
    <col min="11" max="11" width="6.57421875" style="1" customWidth="1"/>
    <col min="12" max="12" width="13.140625" style="1" customWidth="1"/>
    <col min="13" max="13" width="9.140625" style="1" customWidth="1"/>
    <col min="14" max="14" width="11.421875" style="1" customWidth="1"/>
    <col min="15" max="16384" width="9.140625" style="1" customWidth="1"/>
  </cols>
  <sheetData>
    <row r="1" ht="12">
      <c r="A1" s="1" t="s">
        <v>66</v>
      </c>
    </row>
    <row r="3" ht="12">
      <c r="A3" s="5" t="s">
        <v>67</v>
      </c>
    </row>
    <row r="4" ht="12">
      <c r="A4" s="5" t="s">
        <v>99</v>
      </c>
    </row>
    <row r="5" ht="12">
      <c r="A5" s="5"/>
    </row>
    <row r="6" ht="12">
      <c r="A6" s="5" t="s">
        <v>68</v>
      </c>
    </row>
    <row r="8" spans="1:12" ht="23.25" customHeight="1">
      <c r="A8" s="171" t="s">
        <v>69</v>
      </c>
      <c r="B8" s="171" t="s">
        <v>0</v>
      </c>
      <c r="C8" s="169" t="s">
        <v>70</v>
      </c>
      <c r="D8" s="162" t="s">
        <v>71</v>
      </c>
      <c r="E8" s="171" t="s">
        <v>1</v>
      </c>
      <c r="F8" s="161" t="s">
        <v>2</v>
      </c>
      <c r="G8" s="171" t="s">
        <v>3</v>
      </c>
      <c r="H8" s="171"/>
      <c r="J8" s="6"/>
      <c r="K8" s="161" t="s">
        <v>73</v>
      </c>
      <c r="L8" s="171" t="s">
        <v>6</v>
      </c>
    </row>
    <row r="9" spans="1:12" ht="57.75" customHeight="1">
      <c r="A9" s="172"/>
      <c r="B9" s="172"/>
      <c r="C9" s="170"/>
      <c r="D9" s="176"/>
      <c r="E9" s="172"/>
      <c r="F9" s="162"/>
      <c r="G9" s="7" t="s">
        <v>4</v>
      </c>
      <c r="H9" s="141" t="s">
        <v>5</v>
      </c>
      <c r="J9" s="139" t="s">
        <v>72</v>
      </c>
      <c r="K9" s="162"/>
      <c r="L9" s="172"/>
    </row>
    <row r="10" spans="1:12" ht="12">
      <c r="A10" s="10" t="s">
        <v>74</v>
      </c>
      <c r="B10" s="10" t="s">
        <v>60</v>
      </c>
      <c r="C10" s="11">
        <v>1200000</v>
      </c>
      <c r="D10" s="11"/>
      <c r="E10" s="12">
        <v>41229</v>
      </c>
      <c r="F10" s="13">
        <v>41455</v>
      </c>
      <c r="G10" s="14">
        <v>0.67</v>
      </c>
      <c r="H10" s="11">
        <v>753389.48</v>
      </c>
      <c r="I10" s="10"/>
      <c r="J10" s="11">
        <v>446610.52</v>
      </c>
      <c r="K10" s="10"/>
      <c r="L10" s="10" t="s">
        <v>30</v>
      </c>
    </row>
    <row r="11" spans="1:12" ht="12">
      <c r="A11" s="10" t="s">
        <v>75</v>
      </c>
      <c r="B11" s="10"/>
      <c r="C11" s="11"/>
      <c r="D11" s="11"/>
      <c r="E11" s="12"/>
      <c r="F11" s="13"/>
      <c r="G11" s="14"/>
      <c r="H11" s="11"/>
      <c r="I11" s="10"/>
      <c r="J11" s="11"/>
      <c r="K11" s="10"/>
      <c r="L11" s="10"/>
    </row>
    <row r="12" spans="1:12" ht="12">
      <c r="A12" s="10" t="s">
        <v>76</v>
      </c>
      <c r="B12" s="10"/>
      <c r="C12" s="11"/>
      <c r="D12" s="11"/>
      <c r="E12" s="15"/>
      <c r="F12" s="16"/>
      <c r="G12" s="14"/>
      <c r="H12" s="11"/>
      <c r="I12" s="10"/>
      <c r="J12" s="11"/>
      <c r="K12" s="10"/>
      <c r="L12" s="10"/>
    </row>
    <row r="13" spans="1:12" ht="12">
      <c r="A13" s="10" t="s">
        <v>77</v>
      </c>
      <c r="B13" s="10" t="s">
        <v>78</v>
      </c>
      <c r="C13" s="11">
        <v>250000</v>
      </c>
      <c r="D13" s="11"/>
      <c r="E13" s="15">
        <v>40976</v>
      </c>
      <c r="F13" s="16">
        <v>41105</v>
      </c>
      <c r="G13" s="14">
        <v>1</v>
      </c>
      <c r="H13" s="11">
        <v>228323.71</v>
      </c>
      <c r="I13" s="10"/>
      <c r="J13" s="11">
        <v>21676.29</v>
      </c>
      <c r="K13" s="10"/>
      <c r="L13" s="10" t="s">
        <v>16</v>
      </c>
    </row>
    <row r="14" spans="1:12" ht="24">
      <c r="A14" s="135" t="s">
        <v>97</v>
      </c>
      <c r="B14" s="10" t="s">
        <v>11</v>
      </c>
      <c r="C14" s="11">
        <v>1395500</v>
      </c>
      <c r="D14" s="11">
        <v>1395500</v>
      </c>
      <c r="E14" s="15">
        <v>42951</v>
      </c>
      <c r="F14" s="16">
        <v>43071</v>
      </c>
      <c r="G14" s="31">
        <v>0.7686</v>
      </c>
      <c r="H14" s="11">
        <v>1072609.45</v>
      </c>
      <c r="I14" s="10"/>
      <c r="J14" s="11">
        <f>C14-H14</f>
        <v>322890.55000000005</v>
      </c>
      <c r="K14" s="10"/>
      <c r="L14" s="10" t="s">
        <v>30</v>
      </c>
    </row>
    <row r="15" spans="1:12" ht="12">
      <c r="A15" s="10"/>
      <c r="B15" s="10"/>
      <c r="C15" s="11"/>
      <c r="D15" s="11"/>
      <c r="E15" s="15"/>
      <c r="F15" s="16"/>
      <c r="G15" s="14"/>
      <c r="H15" s="11"/>
      <c r="I15" s="10"/>
      <c r="J15" s="11"/>
      <c r="K15" s="10"/>
      <c r="L15" s="10"/>
    </row>
    <row r="16" spans="1:12" ht="18.75" customHeight="1">
      <c r="A16" s="173" t="s">
        <v>12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5"/>
    </row>
    <row r="17" spans="1:12" s="26" customFormat="1" ht="12">
      <c r="A17" s="17" t="s">
        <v>13</v>
      </c>
      <c r="B17" s="18"/>
      <c r="C17" s="19"/>
      <c r="D17" s="20"/>
      <c r="E17" s="140"/>
      <c r="F17" s="22"/>
      <c r="G17" s="23"/>
      <c r="H17" s="20"/>
      <c r="I17" s="24">
        <f>D17-H17</f>
        <v>0</v>
      </c>
      <c r="J17" s="25"/>
      <c r="K17" s="6"/>
      <c r="L17" s="6"/>
    </row>
    <row r="18" spans="1:14" ht="12">
      <c r="A18" s="27" t="s">
        <v>14</v>
      </c>
      <c r="B18" s="28" t="s">
        <v>15</v>
      </c>
      <c r="C18" s="29">
        <v>70000</v>
      </c>
      <c r="D18" s="11">
        <v>68498.76</v>
      </c>
      <c r="E18" s="30">
        <v>42134</v>
      </c>
      <c r="F18" s="163">
        <v>42287</v>
      </c>
      <c r="G18" s="31">
        <v>1</v>
      </c>
      <c r="H18" s="11">
        <v>51514.3</v>
      </c>
      <c r="I18" s="24">
        <f>D18-H18</f>
        <v>16984.459999999992</v>
      </c>
      <c r="J18" s="11">
        <f>C18-H18</f>
        <v>18485.699999999997</v>
      </c>
      <c r="K18" s="10"/>
      <c r="L18" s="10" t="s">
        <v>16</v>
      </c>
      <c r="N18" s="84"/>
    </row>
    <row r="19" spans="1:14" ht="12">
      <c r="A19" s="27" t="s">
        <v>14</v>
      </c>
      <c r="B19" s="28" t="s">
        <v>17</v>
      </c>
      <c r="C19" s="29">
        <v>119999.99</v>
      </c>
      <c r="D19" s="11">
        <v>118499.98</v>
      </c>
      <c r="E19" s="30">
        <v>42134</v>
      </c>
      <c r="F19" s="164"/>
      <c r="G19" s="31">
        <v>1</v>
      </c>
      <c r="H19" s="11">
        <v>118499.98</v>
      </c>
      <c r="I19" s="24"/>
      <c r="J19" s="11">
        <f aca="true" t="shared" si="0" ref="J19:J84">C19-H19</f>
        <v>1500.0100000000093</v>
      </c>
      <c r="K19" s="10"/>
      <c r="L19" s="10" t="s">
        <v>16</v>
      </c>
      <c r="N19" s="84"/>
    </row>
    <row r="20" spans="1:14" ht="12">
      <c r="A20" s="27" t="s">
        <v>14</v>
      </c>
      <c r="B20" s="28" t="s">
        <v>18</v>
      </c>
      <c r="C20" s="29">
        <v>240000</v>
      </c>
      <c r="D20" s="11">
        <v>237999.96</v>
      </c>
      <c r="E20" s="30">
        <v>42134</v>
      </c>
      <c r="F20" s="164"/>
      <c r="G20" s="31">
        <v>1</v>
      </c>
      <c r="H20" s="11">
        <v>237999.95</v>
      </c>
      <c r="I20" s="24"/>
      <c r="J20" s="11">
        <f t="shared" si="0"/>
        <v>2000.0499999999884</v>
      </c>
      <c r="K20" s="10"/>
      <c r="L20" s="10" t="s">
        <v>16</v>
      </c>
      <c r="N20" s="84"/>
    </row>
    <row r="21" spans="1:14" ht="12">
      <c r="A21" s="27" t="s">
        <v>14</v>
      </c>
      <c r="B21" s="28" t="s">
        <v>19</v>
      </c>
      <c r="C21" s="29">
        <v>260000</v>
      </c>
      <c r="D21" s="11">
        <v>257999</v>
      </c>
      <c r="E21" s="30">
        <v>42134</v>
      </c>
      <c r="F21" s="164"/>
      <c r="G21" s="31">
        <v>1</v>
      </c>
      <c r="H21" s="11">
        <v>227279.93</v>
      </c>
      <c r="I21" s="24"/>
      <c r="J21" s="11">
        <f t="shared" si="0"/>
        <v>32720.070000000007</v>
      </c>
      <c r="K21" s="10"/>
      <c r="L21" s="10" t="s">
        <v>16</v>
      </c>
      <c r="N21" s="84"/>
    </row>
    <row r="22" spans="1:14" ht="12">
      <c r="A22" s="27" t="s">
        <v>14</v>
      </c>
      <c r="B22" s="28" t="s">
        <v>20</v>
      </c>
      <c r="C22" s="29">
        <v>240000</v>
      </c>
      <c r="D22" s="11">
        <v>237999.82</v>
      </c>
      <c r="E22" s="30">
        <v>42134</v>
      </c>
      <c r="F22" s="165"/>
      <c r="G22" s="31">
        <v>1</v>
      </c>
      <c r="H22" s="11">
        <v>206413.05</v>
      </c>
      <c r="I22" s="24"/>
      <c r="J22" s="11">
        <f t="shared" si="0"/>
        <v>33586.95000000001</v>
      </c>
      <c r="K22" s="10"/>
      <c r="L22" s="10" t="s">
        <v>16</v>
      </c>
      <c r="N22" s="84"/>
    </row>
    <row r="23" spans="1:14" ht="12">
      <c r="A23" s="32" t="s">
        <v>21</v>
      </c>
      <c r="B23" s="28"/>
      <c r="C23" s="33">
        <f>SUM(C18:C22)</f>
        <v>929999.99</v>
      </c>
      <c r="D23" s="33">
        <f>SUM(D18:D22)</f>
        <v>920997.52</v>
      </c>
      <c r="E23" s="34"/>
      <c r="F23" s="35"/>
      <c r="G23" s="36"/>
      <c r="H23" s="33">
        <f>SUM(H18:H22)</f>
        <v>841707.21</v>
      </c>
      <c r="I23" s="24"/>
      <c r="J23" s="33">
        <f t="shared" si="0"/>
        <v>88292.78000000003</v>
      </c>
      <c r="K23" s="10"/>
      <c r="L23" s="10"/>
      <c r="N23" s="84"/>
    </row>
    <row r="24" spans="1:14" ht="12">
      <c r="A24" s="37" t="s">
        <v>22</v>
      </c>
      <c r="B24" s="28"/>
      <c r="C24" s="29"/>
      <c r="D24" s="11"/>
      <c r="E24" s="30"/>
      <c r="F24" s="10"/>
      <c r="G24" s="31"/>
      <c r="H24" s="11"/>
      <c r="I24" s="24"/>
      <c r="J24" s="11"/>
      <c r="K24" s="10"/>
      <c r="L24" s="10"/>
      <c r="N24" s="84"/>
    </row>
    <row r="25" spans="1:14" ht="12">
      <c r="A25" s="27" t="s">
        <v>14</v>
      </c>
      <c r="B25" s="28" t="s">
        <v>23</v>
      </c>
      <c r="C25" s="29">
        <v>240000</v>
      </c>
      <c r="D25" s="11">
        <v>239530</v>
      </c>
      <c r="E25" s="30">
        <v>42134</v>
      </c>
      <c r="F25" s="163">
        <v>42287</v>
      </c>
      <c r="G25" s="31">
        <v>1</v>
      </c>
      <c r="H25" s="11">
        <v>175135.26</v>
      </c>
      <c r="I25" s="24"/>
      <c r="J25" s="11">
        <f t="shared" si="0"/>
        <v>64864.73999999999</v>
      </c>
      <c r="K25" s="10"/>
      <c r="L25" s="10" t="s">
        <v>16</v>
      </c>
      <c r="N25" s="84"/>
    </row>
    <row r="26" spans="1:14" ht="12">
      <c r="A26" s="27" t="s">
        <v>14</v>
      </c>
      <c r="B26" s="28" t="s">
        <v>24</v>
      </c>
      <c r="C26" s="29">
        <v>70000</v>
      </c>
      <c r="D26" s="11">
        <v>69202.48</v>
      </c>
      <c r="E26" s="30">
        <v>42134</v>
      </c>
      <c r="F26" s="164"/>
      <c r="G26" s="31">
        <v>1</v>
      </c>
      <c r="H26" s="11">
        <v>62783.19</v>
      </c>
      <c r="I26" s="24"/>
      <c r="J26" s="11">
        <f t="shared" si="0"/>
        <v>7216.809999999998</v>
      </c>
      <c r="K26" s="10"/>
      <c r="L26" s="10" t="s">
        <v>16</v>
      </c>
      <c r="N26" s="84"/>
    </row>
    <row r="27" spans="1:14" ht="12">
      <c r="A27" s="27" t="s">
        <v>26</v>
      </c>
      <c r="B27" s="28" t="s">
        <v>25</v>
      </c>
      <c r="C27" s="29">
        <v>100000</v>
      </c>
      <c r="D27" s="11">
        <v>99125</v>
      </c>
      <c r="E27" s="30">
        <v>42134</v>
      </c>
      <c r="F27" s="164"/>
      <c r="G27" s="31">
        <v>1</v>
      </c>
      <c r="H27" s="11">
        <v>90424.26</v>
      </c>
      <c r="I27" s="24"/>
      <c r="J27" s="11">
        <f t="shared" si="0"/>
        <v>9575.740000000005</v>
      </c>
      <c r="K27" s="10"/>
      <c r="L27" s="10" t="s">
        <v>16</v>
      </c>
      <c r="N27" s="84"/>
    </row>
    <row r="28" spans="1:14" ht="12">
      <c r="A28" s="27" t="s">
        <v>26</v>
      </c>
      <c r="B28" s="28" t="s">
        <v>17</v>
      </c>
      <c r="C28" s="29">
        <v>120000</v>
      </c>
      <c r="D28" s="11">
        <v>119578.2</v>
      </c>
      <c r="E28" s="30">
        <v>42134</v>
      </c>
      <c r="F28" s="164"/>
      <c r="G28" s="31">
        <v>1</v>
      </c>
      <c r="H28" s="11">
        <v>103217.52</v>
      </c>
      <c r="I28" s="24"/>
      <c r="J28" s="11">
        <f t="shared" si="0"/>
        <v>16782.479999999996</v>
      </c>
      <c r="K28" s="10"/>
      <c r="L28" s="10" t="s">
        <v>16</v>
      </c>
      <c r="N28" s="84"/>
    </row>
    <row r="29" spans="1:14" ht="12">
      <c r="A29" s="27" t="s">
        <v>26</v>
      </c>
      <c r="B29" s="28" t="s">
        <v>27</v>
      </c>
      <c r="C29" s="29">
        <v>240000</v>
      </c>
      <c r="D29" s="11">
        <v>238796.55</v>
      </c>
      <c r="E29" s="30">
        <v>42134</v>
      </c>
      <c r="F29" s="165"/>
      <c r="G29" s="31">
        <v>1</v>
      </c>
      <c r="H29" s="11">
        <v>217936.06</v>
      </c>
      <c r="I29" s="24"/>
      <c r="J29" s="11">
        <f t="shared" si="0"/>
        <v>22063.940000000002</v>
      </c>
      <c r="K29" s="10"/>
      <c r="L29" s="10" t="s">
        <v>16</v>
      </c>
      <c r="N29" s="84"/>
    </row>
    <row r="30" spans="1:14" ht="12">
      <c r="A30" s="32" t="s">
        <v>21</v>
      </c>
      <c r="B30" s="28"/>
      <c r="C30" s="33">
        <f>SUM(C25:C29)</f>
        <v>770000</v>
      </c>
      <c r="D30" s="33">
        <f>SUM(D25:D29)</f>
        <v>766232.23</v>
      </c>
      <c r="E30" s="34"/>
      <c r="F30" s="35"/>
      <c r="G30" s="36"/>
      <c r="H30" s="33">
        <f>SUM(H25:H29)</f>
        <v>649496.29</v>
      </c>
      <c r="I30" s="24"/>
      <c r="J30" s="33">
        <f t="shared" si="0"/>
        <v>120503.70999999996</v>
      </c>
      <c r="K30" s="10"/>
      <c r="L30" s="10"/>
      <c r="N30" s="84"/>
    </row>
    <row r="31" spans="1:14" ht="12">
      <c r="A31" s="37" t="s">
        <v>28</v>
      </c>
      <c r="B31" s="28"/>
      <c r="C31" s="29"/>
      <c r="D31" s="11"/>
      <c r="E31" s="30"/>
      <c r="F31" s="10"/>
      <c r="G31" s="31"/>
      <c r="H31" s="11"/>
      <c r="I31" s="24"/>
      <c r="J31" s="11">
        <f t="shared" si="0"/>
        <v>0</v>
      </c>
      <c r="K31" s="10"/>
      <c r="L31" s="10"/>
      <c r="N31" s="84"/>
    </row>
    <row r="32" spans="1:14" ht="12">
      <c r="A32" s="27" t="s">
        <v>14</v>
      </c>
      <c r="B32" s="28" t="s">
        <v>29</v>
      </c>
      <c r="C32" s="29">
        <v>200000</v>
      </c>
      <c r="D32" s="11">
        <v>199702</v>
      </c>
      <c r="E32" s="30">
        <v>42146</v>
      </c>
      <c r="F32" s="163">
        <v>42299</v>
      </c>
      <c r="G32" s="31">
        <v>1</v>
      </c>
      <c r="H32" s="11">
        <v>199702</v>
      </c>
      <c r="I32" s="24"/>
      <c r="J32" s="11">
        <f t="shared" si="0"/>
        <v>298</v>
      </c>
      <c r="K32" s="10"/>
      <c r="L32" s="10" t="s">
        <v>16</v>
      </c>
      <c r="N32" s="84"/>
    </row>
    <row r="33" spans="1:14" ht="12">
      <c r="A33" s="27" t="s">
        <v>14</v>
      </c>
      <c r="B33" s="28" t="s">
        <v>31</v>
      </c>
      <c r="C33" s="29">
        <v>100000</v>
      </c>
      <c r="D33" s="11">
        <v>99932.84</v>
      </c>
      <c r="E33" s="30">
        <v>42146</v>
      </c>
      <c r="F33" s="164"/>
      <c r="G33" s="31">
        <v>1</v>
      </c>
      <c r="H33" s="11">
        <v>93436.84</v>
      </c>
      <c r="I33" s="24"/>
      <c r="J33" s="11">
        <f t="shared" si="0"/>
        <v>6563.1600000000035</v>
      </c>
      <c r="K33" s="10"/>
      <c r="L33" s="10" t="s">
        <v>79</v>
      </c>
      <c r="N33" s="84"/>
    </row>
    <row r="34" spans="1:14" ht="12">
      <c r="A34" s="27" t="s">
        <v>14</v>
      </c>
      <c r="B34" s="28" t="s">
        <v>32</v>
      </c>
      <c r="C34" s="29">
        <v>120000</v>
      </c>
      <c r="D34" s="11">
        <v>119918.95</v>
      </c>
      <c r="E34" s="30">
        <v>42146</v>
      </c>
      <c r="F34" s="164"/>
      <c r="G34" s="31">
        <v>1</v>
      </c>
      <c r="H34" s="11">
        <v>118304.25</v>
      </c>
      <c r="I34" s="24"/>
      <c r="J34" s="11">
        <f t="shared" si="0"/>
        <v>1695.75</v>
      </c>
      <c r="K34" s="10"/>
      <c r="L34" s="10" t="s">
        <v>16</v>
      </c>
      <c r="N34" s="84"/>
    </row>
    <row r="35" spans="1:14" ht="12">
      <c r="A35" s="27" t="s">
        <v>14</v>
      </c>
      <c r="B35" s="28" t="s">
        <v>33</v>
      </c>
      <c r="C35" s="29">
        <v>130000</v>
      </c>
      <c r="D35" s="11">
        <v>129871.28</v>
      </c>
      <c r="E35" s="30">
        <v>42146</v>
      </c>
      <c r="F35" s="164"/>
      <c r="G35" s="31">
        <v>1</v>
      </c>
      <c r="H35" s="11">
        <f>96604+17232.28</f>
        <v>113836.28</v>
      </c>
      <c r="I35" s="24"/>
      <c r="J35" s="11">
        <f t="shared" si="0"/>
        <v>16163.720000000001</v>
      </c>
      <c r="K35" s="10"/>
      <c r="L35" s="10" t="s">
        <v>16</v>
      </c>
      <c r="N35" s="84"/>
    </row>
    <row r="36" spans="1:14" ht="12">
      <c r="A36" s="27" t="s">
        <v>14</v>
      </c>
      <c r="B36" s="28" t="s">
        <v>34</v>
      </c>
      <c r="C36" s="29">
        <v>240000</v>
      </c>
      <c r="D36" s="11">
        <v>239857</v>
      </c>
      <c r="E36" s="30">
        <v>42146</v>
      </c>
      <c r="F36" s="165"/>
      <c r="G36" s="31">
        <v>1</v>
      </c>
      <c r="H36" s="11">
        <f>86408.78+153448.22</f>
        <v>239857</v>
      </c>
      <c r="I36" s="24"/>
      <c r="J36" s="11">
        <f t="shared" si="0"/>
        <v>143</v>
      </c>
      <c r="K36" s="10"/>
      <c r="L36" s="10" t="s">
        <v>16</v>
      </c>
      <c r="N36" s="84"/>
    </row>
    <row r="37" spans="1:14" ht="12">
      <c r="A37" s="32" t="s">
        <v>21</v>
      </c>
      <c r="B37" s="28"/>
      <c r="C37" s="33">
        <f>SUM(C32:C36)</f>
        <v>790000</v>
      </c>
      <c r="D37" s="33">
        <f>SUM(D32:D36)</f>
        <v>789282.07</v>
      </c>
      <c r="E37" s="34"/>
      <c r="F37" s="35"/>
      <c r="G37" s="36"/>
      <c r="H37" s="33">
        <f>SUM(H32:H36)</f>
        <v>765136.37</v>
      </c>
      <c r="I37" s="24"/>
      <c r="J37" s="33">
        <f t="shared" si="0"/>
        <v>24863.630000000005</v>
      </c>
      <c r="K37" s="10"/>
      <c r="L37" s="10"/>
      <c r="N37" s="84"/>
    </row>
    <row r="38" spans="1:14" ht="12">
      <c r="A38" s="37" t="s">
        <v>35</v>
      </c>
      <c r="B38" s="28"/>
      <c r="C38" s="29"/>
      <c r="D38" s="11"/>
      <c r="E38" s="30"/>
      <c r="F38" s="10"/>
      <c r="G38" s="31"/>
      <c r="H38" s="11"/>
      <c r="I38" s="24"/>
      <c r="J38" s="11">
        <f t="shared" si="0"/>
        <v>0</v>
      </c>
      <c r="K38" s="10"/>
      <c r="L38" s="10"/>
      <c r="N38" s="84"/>
    </row>
    <row r="39" spans="1:14" ht="12">
      <c r="A39" s="27" t="s">
        <v>14</v>
      </c>
      <c r="B39" s="28" t="s">
        <v>36</v>
      </c>
      <c r="C39" s="29">
        <v>240000</v>
      </c>
      <c r="D39" s="11">
        <v>239887.34</v>
      </c>
      <c r="E39" s="30">
        <v>42146</v>
      </c>
      <c r="F39" s="163">
        <v>42269</v>
      </c>
      <c r="G39" s="31">
        <v>1</v>
      </c>
      <c r="H39" s="11">
        <v>239887.34</v>
      </c>
      <c r="I39" s="24"/>
      <c r="J39" s="11">
        <f t="shared" si="0"/>
        <v>112.66000000000349</v>
      </c>
      <c r="K39" s="10"/>
      <c r="L39" s="10" t="s">
        <v>16</v>
      </c>
      <c r="N39" s="84"/>
    </row>
    <row r="40" spans="1:14" ht="12">
      <c r="A40" s="27" t="s">
        <v>14</v>
      </c>
      <c r="B40" s="28" t="s">
        <v>37</v>
      </c>
      <c r="C40" s="29">
        <v>260000</v>
      </c>
      <c r="D40" s="11">
        <v>259963.92</v>
      </c>
      <c r="E40" s="30">
        <v>42146</v>
      </c>
      <c r="F40" s="166"/>
      <c r="G40" s="31">
        <v>1</v>
      </c>
      <c r="H40" s="11">
        <v>222483.04</v>
      </c>
      <c r="I40" s="24"/>
      <c r="J40" s="11">
        <f t="shared" si="0"/>
        <v>37516.95999999999</v>
      </c>
      <c r="K40" s="10"/>
      <c r="L40" s="10" t="s">
        <v>16</v>
      </c>
      <c r="N40" s="84"/>
    </row>
    <row r="41" spans="1:14" ht="12">
      <c r="A41" s="27" t="s">
        <v>14</v>
      </c>
      <c r="B41" s="28" t="s">
        <v>38</v>
      </c>
      <c r="C41" s="29">
        <v>130000</v>
      </c>
      <c r="D41" s="11">
        <v>129931.68</v>
      </c>
      <c r="E41" s="30">
        <v>42146</v>
      </c>
      <c r="F41" s="166"/>
      <c r="G41" s="31">
        <v>1</v>
      </c>
      <c r="H41" s="11">
        <v>129931.68</v>
      </c>
      <c r="I41" s="24">
        <f aca="true" t="shared" si="1" ref="I41:I63">D41-H41</f>
        <v>0</v>
      </c>
      <c r="J41" s="11">
        <f t="shared" si="0"/>
        <v>68.32000000000698</v>
      </c>
      <c r="K41" s="10"/>
      <c r="L41" s="10" t="s">
        <v>16</v>
      </c>
      <c r="N41" s="84"/>
    </row>
    <row r="42" spans="1:14" ht="12">
      <c r="A42" s="27" t="s">
        <v>14</v>
      </c>
      <c r="B42" s="28" t="s">
        <v>39</v>
      </c>
      <c r="C42" s="29">
        <v>120000</v>
      </c>
      <c r="D42" s="11">
        <v>119883.16</v>
      </c>
      <c r="E42" s="30">
        <v>42146</v>
      </c>
      <c r="F42" s="167"/>
      <c r="G42" s="31">
        <v>1</v>
      </c>
      <c r="H42" s="11">
        <v>119883.16</v>
      </c>
      <c r="I42" s="24">
        <f t="shared" si="1"/>
        <v>0</v>
      </c>
      <c r="J42" s="11">
        <f t="shared" si="0"/>
        <v>116.83999999999651</v>
      </c>
      <c r="K42" s="10"/>
      <c r="L42" s="10" t="s">
        <v>16</v>
      </c>
      <c r="N42" s="84"/>
    </row>
    <row r="43" spans="1:14" ht="12">
      <c r="A43" s="27"/>
      <c r="B43" s="28"/>
      <c r="C43" s="33">
        <f>SUM(C39:C42)</f>
        <v>750000</v>
      </c>
      <c r="D43" s="33">
        <f>SUM(D39:D42)</f>
        <v>749666.1</v>
      </c>
      <c r="E43" s="34"/>
      <c r="F43" s="38"/>
      <c r="G43" s="36"/>
      <c r="H43" s="33">
        <f>SUM(H39:H42)</f>
        <v>712185.2200000001</v>
      </c>
      <c r="I43" s="24">
        <f t="shared" si="1"/>
        <v>37480.87999999989</v>
      </c>
      <c r="J43" s="33">
        <f t="shared" si="0"/>
        <v>37814.77999999991</v>
      </c>
      <c r="K43" s="10"/>
      <c r="L43" s="10"/>
      <c r="N43" s="84"/>
    </row>
    <row r="44" spans="1:14" ht="12">
      <c r="A44" s="37" t="s">
        <v>40</v>
      </c>
      <c r="B44" s="28"/>
      <c r="C44" s="29"/>
      <c r="D44" s="11"/>
      <c r="E44" s="30"/>
      <c r="F44" s="10"/>
      <c r="G44" s="31"/>
      <c r="H44" s="11"/>
      <c r="I44" s="24">
        <f t="shared" si="1"/>
        <v>0</v>
      </c>
      <c r="J44" s="11">
        <f t="shared" si="0"/>
        <v>0</v>
      </c>
      <c r="K44" s="10"/>
      <c r="L44" s="10"/>
      <c r="N44" s="84"/>
    </row>
    <row r="45" spans="1:14" ht="12">
      <c r="A45" s="39" t="s">
        <v>26</v>
      </c>
      <c r="B45" s="39" t="s">
        <v>33</v>
      </c>
      <c r="C45" s="40">
        <v>184425.28</v>
      </c>
      <c r="D45" s="25">
        <v>184386.02</v>
      </c>
      <c r="E45" s="30">
        <v>42238</v>
      </c>
      <c r="F45" s="163">
        <v>42422</v>
      </c>
      <c r="G45" s="31">
        <v>1</v>
      </c>
      <c r="H45" s="11">
        <v>184386.02</v>
      </c>
      <c r="I45" s="24">
        <f t="shared" si="1"/>
        <v>0</v>
      </c>
      <c r="J45" s="11">
        <f t="shared" si="0"/>
        <v>39.26000000000931</v>
      </c>
      <c r="K45" s="10"/>
      <c r="L45" s="10" t="s">
        <v>16</v>
      </c>
      <c r="N45" s="84"/>
    </row>
    <row r="46" spans="1:14" ht="12">
      <c r="A46" s="27" t="s">
        <v>41</v>
      </c>
      <c r="B46" s="28" t="s">
        <v>11</v>
      </c>
      <c r="C46" s="29">
        <v>500000</v>
      </c>
      <c r="D46" s="11">
        <v>499784.47</v>
      </c>
      <c r="E46" s="30">
        <v>42238</v>
      </c>
      <c r="F46" s="166"/>
      <c r="G46" s="31">
        <v>1</v>
      </c>
      <c r="H46" s="11">
        <v>399091.61</v>
      </c>
      <c r="I46" s="24">
        <f t="shared" si="1"/>
        <v>100692.85999999999</v>
      </c>
      <c r="J46" s="11">
        <f t="shared" si="0"/>
        <v>100908.39000000001</v>
      </c>
      <c r="K46" s="10"/>
      <c r="L46" s="10" t="s">
        <v>16</v>
      </c>
      <c r="N46" s="84"/>
    </row>
    <row r="47" spans="1:14" s="26" customFormat="1" ht="24">
      <c r="A47" s="39" t="s">
        <v>42</v>
      </c>
      <c r="B47" s="41" t="s">
        <v>11</v>
      </c>
      <c r="C47" s="42">
        <v>750000</v>
      </c>
      <c r="D47" s="25">
        <v>749582.57</v>
      </c>
      <c r="E47" s="30">
        <v>42238</v>
      </c>
      <c r="F47" s="166"/>
      <c r="G47" s="43">
        <v>1</v>
      </c>
      <c r="H47" s="25">
        <v>749582.57</v>
      </c>
      <c r="I47" s="24">
        <f t="shared" si="1"/>
        <v>0</v>
      </c>
      <c r="J47" s="11">
        <f t="shared" si="0"/>
        <v>417.4300000000512</v>
      </c>
      <c r="K47" s="6"/>
      <c r="L47" s="6" t="s">
        <v>16</v>
      </c>
      <c r="N47" s="84"/>
    </row>
    <row r="48" spans="1:14" ht="12">
      <c r="A48" s="27" t="s">
        <v>26</v>
      </c>
      <c r="B48" s="28" t="s">
        <v>43</v>
      </c>
      <c r="C48" s="29">
        <v>200000</v>
      </c>
      <c r="D48" s="11">
        <v>199743.01</v>
      </c>
      <c r="E48" s="30">
        <v>42238</v>
      </c>
      <c r="F48" s="166"/>
      <c r="G48" s="31">
        <v>1</v>
      </c>
      <c r="H48" s="11">
        <v>199743.01</v>
      </c>
      <c r="I48" s="24">
        <f t="shared" si="1"/>
        <v>0</v>
      </c>
      <c r="J48" s="11">
        <f t="shared" si="0"/>
        <v>256.9899999999907</v>
      </c>
      <c r="K48" s="10"/>
      <c r="L48" s="10" t="s">
        <v>16</v>
      </c>
      <c r="N48" s="84"/>
    </row>
    <row r="49" spans="1:14" ht="12">
      <c r="A49" s="138" t="s">
        <v>14</v>
      </c>
      <c r="B49" s="45" t="s">
        <v>43</v>
      </c>
      <c r="C49" s="46">
        <v>200000</v>
      </c>
      <c r="D49" s="47">
        <v>199765.2</v>
      </c>
      <c r="E49" s="30">
        <v>42238</v>
      </c>
      <c r="F49" s="166"/>
      <c r="G49" s="31">
        <v>1</v>
      </c>
      <c r="H49" s="47">
        <v>199765.2</v>
      </c>
      <c r="I49" s="24">
        <f t="shared" si="1"/>
        <v>0</v>
      </c>
      <c r="J49" s="11">
        <f t="shared" si="0"/>
        <v>234.79999999998836</v>
      </c>
      <c r="K49" s="10"/>
      <c r="L49" s="10" t="s">
        <v>16</v>
      </c>
      <c r="N49" s="84"/>
    </row>
    <row r="50" spans="1:14" ht="12">
      <c r="A50" s="138" t="s">
        <v>14</v>
      </c>
      <c r="B50" s="48" t="s">
        <v>44</v>
      </c>
      <c r="C50" s="49">
        <v>260000</v>
      </c>
      <c r="D50" s="50">
        <v>259433.52</v>
      </c>
      <c r="E50" s="30">
        <v>42238</v>
      </c>
      <c r="F50" s="167"/>
      <c r="G50" s="31">
        <v>1</v>
      </c>
      <c r="H50" s="11">
        <v>259433.52</v>
      </c>
      <c r="I50" s="24">
        <f t="shared" si="1"/>
        <v>0</v>
      </c>
      <c r="J50" s="11">
        <f t="shared" si="0"/>
        <v>566.4800000000105</v>
      </c>
      <c r="K50" s="10"/>
      <c r="L50" s="10" t="s">
        <v>16</v>
      </c>
      <c r="N50" s="84"/>
    </row>
    <row r="51" spans="1:14" ht="12">
      <c r="A51" s="32" t="s">
        <v>21</v>
      </c>
      <c r="B51" s="28"/>
      <c r="C51" s="33">
        <f>SUM(C45:C50)</f>
        <v>2094425.28</v>
      </c>
      <c r="D51" s="33">
        <f>SUM(D45:D50)</f>
        <v>2092694.79</v>
      </c>
      <c r="E51" s="51"/>
      <c r="F51" s="35"/>
      <c r="G51" s="36"/>
      <c r="H51" s="33">
        <f>SUM(H45:H50)</f>
        <v>1992001.93</v>
      </c>
      <c r="I51" s="24">
        <f t="shared" si="1"/>
        <v>100692.8600000001</v>
      </c>
      <c r="J51" s="33">
        <f t="shared" si="0"/>
        <v>102423.3500000001</v>
      </c>
      <c r="K51" s="10"/>
      <c r="L51" s="10" t="s">
        <v>16</v>
      </c>
      <c r="N51" s="84"/>
    </row>
    <row r="52" spans="1:14" ht="12">
      <c r="A52" s="37" t="s">
        <v>45</v>
      </c>
      <c r="B52" s="28"/>
      <c r="C52" s="29"/>
      <c r="D52" s="11"/>
      <c r="E52" s="12"/>
      <c r="F52" s="10"/>
      <c r="G52" s="31"/>
      <c r="H52" s="11"/>
      <c r="I52" s="24">
        <f t="shared" si="1"/>
        <v>0</v>
      </c>
      <c r="J52" s="11">
        <f t="shared" si="0"/>
        <v>0</v>
      </c>
      <c r="K52" s="10"/>
      <c r="L52" s="10"/>
      <c r="N52" s="84"/>
    </row>
    <row r="53" spans="1:14" ht="12">
      <c r="A53" s="27" t="s">
        <v>14</v>
      </c>
      <c r="B53" s="28" t="s">
        <v>46</v>
      </c>
      <c r="C53" s="29">
        <v>260000</v>
      </c>
      <c r="D53" s="11">
        <v>252889.66</v>
      </c>
      <c r="E53" s="30">
        <v>42238</v>
      </c>
      <c r="F53" s="163">
        <v>42422</v>
      </c>
      <c r="G53" s="31">
        <v>1</v>
      </c>
      <c r="H53" s="11">
        <v>252884.66</v>
      </c>
      <c r="I53" s="24">
        <f t="shared" si="1"/>
        <v>5</v>
      </c>
      <c r="J53" s="11">
        <f t="shared" si="0"/>
        <v>7115.3399999999965</v>
      </c>
      <c r="K53" s="10"/>
      <c r="L53" s="10" t="s">
        <v>16</v>
      </c>
      <c r="N53" s="84"/>
    </row>
    <row r="54" spans="1:14" ht="12">
      <c r="A54" s="27" t="s">
        <v>26</v>
      </c>
      <c r="B54" s="28" t="s">
        <v>47</v>
      </c>
      <c r="C54" s="29">
        <v>130000</v>
      </c>
      <c r="D54" s="11">
        <v>127866</v>
      </c>
      <c r="E54" s="30">
        <v>42238</v>
      </c>
      <c r="F54" s="166"/>
      <c r="G54" s="31">
        <v>1</v>
      </c>
      <c r="H54" s="11">
        <v>127866</v>
      </c>
      <c r="I54" s="24">
        <f t="shared" si="1"/>
        <v>0</v>
      </c>
      <c r="J54" s="11">
        <f t="shared" si="0"/>
        <v>2134</v>
      </c>
      <c r="K54" s="10"/>
      <c r="L54" s="10" t="s">
        <v>16</v>
      </c>
      <c r="N54" s="84"/>
    </row>
    <row r="55" spans="1:14" ht="12">
      <c r="A55" s="27" t="s">
        <v>14</v>
      </c>
      <c r="B55" s="28" t="s">
        <v>47</v>
      </c>
      <c r="C55" s="29">
        <v>130000</v>
      </c>
      <c r="D55" s="11">
        <v>128328.7</v>
      </c>
      <c r="E55" s="30">
        <v>42238</v>
      </c>
      <c r="F55" s="166"/>
      <c r="G55" s="31">
        <v>1</v>
      </c>
      <c r="H55" s="11">
        <f>47900+80428.7</f>
        <v>128328.7</v>
      </c>
      <c r="I55" s="24">
        <f t="shared" si="1"/>
        <v>0</v>
      </c>
      <c r="J55" s="11">
        <f t="shared" si="0"/>
        <v>1671.300000000003</v>
      </c>
      <c r="K55" s="10"/>
      <c r="L55" s="10" t="s">
        <v>16</v>
      </c>
      <c r="N55" s="84"/>
    </row>
    <row r="56" spans="1:14" ht="12">
      <c r="A56" s="27" t="s">
        <v>26</v>
      </c>
      <c r="B56" s="28" t="s">
        <v>48</v>
      </c>
      <c r="C56" s="29">
        <v>100000</v>
      </c>
      <c r="D56" s="11">
        <v>99202.54</v>
      </c>
      <c r="E56" s="30">
        <v>42238</v>
      </c>
      <c r="F56" s="166"/>
      <c r="G56" s="31">
        <v>1</v>
      </c>
      <c r="H56" s="11">
        <v>99202.54</v>
      </c>
      <c r="I56" s="24">
        <f t="shared" si="1"/>
        <v>0</v>
      </c>
      <c r="J56" s="11">
        <f t="shared" si="0"/>
        <v>797.4600000000064</v>
      </c>
      <c r="K56" s="10"/>
      <c r="L56" s="10" t="s">
        <v>16</v>
      </c>
      <c r="N56" s="84"/>
    </row>
    <row r="57" spans="1:14" ht="12">
      <c r="A57" s="27" t="s">
        <v>14</v>
      </c>
      <c r="B57" s="28" t="s">
        <v>48</v>
      </c>
      <c r="C57" s="29">
        <v>160000</v>
      </c>
      <c r="D57" s="11">
        <v>159438.3</v>
      </c>
      <c r="E57" s="30">
        <v>42238</v>
      </c>
      <c r="F57" s="166"/>
      <c r="G57" s="31">
        <v>1</v>
      </c>
      <c r="H57" s="11">
        <v>159438.3</v>
      </c>
      <c r="I57" s="24">
        <f t="shared" si="1"/>
        <v>0</v>
      </c>
      <c r="J57" s="11">
        <f t="shared" si="0"/>
        <v>561.7000000000116</v>
      </c>
      <c r="K57" s="10"/>
      <c r="L57" s="10" t="s">
        <v>16</v>
      </c>
      <c r="N57" s="84"/>
    </row>
    <row r="58" spans="1:14" ht="12">
      <c r="A58" s="27" t="s">
        <v>14</v>
      </c>
      <c r="B58" s="28" t="s">
        <v>49</v>
      </c>
      <c r="C58" s="29">
        <v>120000</v>
      </c>
      <c r="D58" s="11">
        <v>119353.7</v>
      </c>
      <c r="E58" s="30">
        <v>42238</v>
      </c>
      <c r="F58" s="166"/>
      <c r="G58" s="31">
        <v>1</v>
      </c>
      <c r="H58" s="11">
        <f>15840+78640.7</f>
        <v>94480.7</v>
      </c>
      <c r="I58" s="24">
        <f t="shared" si="1"/>
        <v>24873</v>
      </c>
      <c r="J58" s="11">
        <f t="shared" si="0"/>
        <v>25519.300000000003</v>
      </c>
      <c r="K58" s="10"/>
      <c r="L58" s="10" t="s">
        <v>79</v>
      </c>
      <c r="N58" s="84"/>
    </row>
    <row r="59" spans="1:14" ht="12">
      <c r="A59" s="27" t="s">
        <v>26</v>
      </c>
      <c r="B59" s="28" t="s">
        <v>38</v>
      </c>
      <c r="C59" s="29">
        <v>130000</v>
      </c>
      <c r="D59" s="11">
        <v>127120</v>
      </c>
      <c r="E59" s="30">
        <v>42238</v>
      </c>
      <c r="F59" s="166"/>
      <c r="G59" s="31">
        <v>1</v>
      </c>
      <c r="H59" s="11">
        <f>95500+31620</f>
        <v>127120</v>
      </c>
      <c r="I59" s="24">
        <f t="shared" si="1"/>
        <v>0</v>
      </c>
      <c r="J59" s="11">
        <f t="shared" si="0"/>
        <v>2880</v>
      </c>
      <c r="K59" s="10"/>
      <c r="L59" s="10" t="s">
        <v>16</v>
      </c>
      <c r="N59" s="84"/>
    </row>
    <row r="60" spans="1:14" s="26" customFormat="1" ht="24">
      <c r="A60" s="52" t="s">
        <v>64</v>
      </c>
      <c r="B60" s="41" t="s">
        <v>11</v>
      </c>
      <c r="C60" s="42">
        <v>100000</v>
      </c>
      <c r="D60" s="25">
        <v>98512</v>
      </c>
      <c r="E60" s="30">
        <v>42238</v>
      </c>
      <c r="F60" s="166"/>
      <c r="G60" s="43">
        <v>1</v>
      </c>
      <c r="H60" s="25">
        <f>93760+4752</f>
        <v>98512</v>
      </c>
      <c r="I60" s="24">
        <f t="shared" si="1"/>
        <v>0</v>
      </c>
      <c r="J60" s="11">
        <f t="shared" si="0"/>
        <v>1488</v>
      </c>
      <c r="K60" s="6"/>
      <c r="L60" s="6" t="s">
        <v>16</v>
      </c>
      <c r="N60" s="84"/>
    </row>
    <row r="61" spans="1:14" s="56" customFormat="1" ht="24">
      <c r="A61" s="39" t="s">
        <v>50</v>
      </c>
      <c r="B61" s="41" t="s">
        <v>11</v>
      </c>
      <c r="C61" s="42">
        <v>100000</v>
      </c>
      <c r="D61" s="53">
        <v>99375.8</v>
      </c>
      <c r="E61" s="30">
        <v>42238</v>
      </c>
      <c r="F61" s="166"/>
      <c r="G61" s="43">
        <v>1</v>
      </c>
      <c r="H61" s="53">
        <f>52460.8+46915</f>
        <v>99375.8</v>
      </c>
      <c r="I61" s="54">
        <f t="shared" si="1"/>
        <v>0</v>
      </c>
      <c r="J61" s="11">
        <f t="shared" si="0"/>
        <v>624.1999999999971</v>
      </c>
      <c r="K61" s="55"/>
      <c r="L61" s="55" t="s">
        <v>16</v>
      </c>
      <c r="N61" s="84"/>
    </row>
    <row r="62" spans="1:14" ht="12">
      <c r="A62" s="27" t="s">
        <v>26</v>
      </c>
      <c r="B62" s="28" t="s">
        <v>39</v>
      </c>
      <c r="C62" s="29">
        <v>120000</v>
      </c>
      <c r="D62" s="11">
        <v>119428</v>
      </c>
      <c r="E62" s="30">
        <v>42238</v>
      </c>
      <c r="F62" s="166"/>
      <c r="G62" s="31">
        <v>1</v>
      </c>
      <c r="H62" s="11">
        <v>119428</v>
      </c>
      <c r="I62" s="24">
        <f t="shared" si="1"/>
        <v>0</v>
      </c>
      <c r="J62" s="11">
        <f t="shared" si="0"/>
        <v>572</v>
      </c>
      <c r="K62" s="10"/>
      <c r="L62" s="10" t="s">
        <v>16</v>
      </c>
      <c r="N62" s="84"/>
    </row>
    <row r="63" spans="1:14" ht="12">
      <c r="A63" s="27" t="s">
        <v>51</v>
      </c>
      <c r="B63" s="28" t="s">
        <v>11</v>
      </c>
      <c r="C63" s="29">
        <v>130000</v>
      </c>
      <c r="D63" s="11">
        <v>129020</v>
      </c>
      <c r="E63" s="30">
        <v>42238</v>
      </c>
      <c r="F63" s="167"/>
      <c r="G63" s="31">
        <v>1</v>
      </c>
      <c r="H63" s="11">
        <v>129020</v>
      </c>
      <c r="I63" s="24">
        <f t="shared" si="1"/>
        <v>0</v>
      </c>
      <c r="J63" s="11">
        <f t="shared" si="0"/>
        <v>980</v>
      </c>
      <c r="K63" s="10"/>
      <c r="L63" s="10" t="s">
        <v>16</v>
      </c>
      <c r="N63" s="84"/>
    </row>
    <row r="64" spans="1:14" ht="12">
      <c r="A64" s="32" t="s">
        <v>21</v>
      </c>
      <c r="B64" s="28"/>
      <c r="C64" s="33">
        <f>SUM(C53:C63)</f>
        <v>1480000</v>
      </c>
      <c r="D64" s="33">
        <f>SUM(D53:D63)</f>
        <v>1460534.7</v>
      </c>
      <c r="E64" s="51"/>
      <c r="F64" s="35"/>
      <c r="G64" s="36"/>
      <c r="H64" s="33">
        <f>SUM(H53:H63)</f>
        <v>1435656.7</v>
      </c>
      <c r="I64" s="24"/>
      <c r="J64" s="33">
        <f t="shared" si="0"/>
        <v>44343.30000000005</v>
      </c>
      <c r="K64" s="10"/>
      <c r="L64" s="10"/>
      <c r="N64" s="84"/>
    </row>
    <row r="65" spans="1:14" ht="12">
      <c r="A65" s="168"/>
      <c r="B65" s="168"/>
      <c r="C65" s="168"/>
      <c r="D65" s="168"/>
      <c r="E65" s="168"/>
      <c r="F65" s="168"/>
      <c r="G65" s="168"/>
      <c r="H65" s="168"/>
      <c r="I65" s="24"/>
      <c r="J65" s="11">
        <f t="shared" si="0"/>
        <v>0</v>
      </c>
      <c r="K65" s="10"/>
      <c r="L65" s="10"/>
      <c r="N65" s="84"/>
    </row>
    <row r="66" spans="1:14" s="56" customFormat="1" ht="24">
      <c r="A66" s="39" t="s">
        <v>52</v>
      </c>
      <c r="B66" s="41" t="s">
        <v>11</v>
      </c>
      <c r="C66" s="42">
        <f>8587771.6</f>
        <v>8587771.6</v>
      </c>
      <c r="D66" s="53">
        <v>8587455.51</v>
      </c>
      <c r="E66" s="57">
        <v>42146</v>
      </c>
      <c r="F66" s="30">
        <v>42330</v>
      </c>
      <c r="G66" s="58">
        <v>1</v>
      </c>
      <c r="H66" s="53">
        <v>8587455.51</v>
      </c>
      <c r="I66" s="54"/>
      <c r="J66" s="11">
        <f t="shared" si="0"/>
        <v>316.089999999851</v>
      </c>
      <c r="K66" s="55"/>
      <c r="L66" s="55" t="s">
        <v>16</v>
      </c>
      <c r="N66" s="84"/>
    </row>
    <row r="67" spans="1:14" ht="24">
      <c r="A67" s="39" t="s">
        <v>53</v>
      </c>
      <c r="B67" s="41" t="s">
        <v>43</v>
      </c>
      <c r="C67" s="42">
        <v>17582986.79</v>
      </c>
      <c r="D67" s="53">
        <v>17582637.17</v>
      </c>
      <c r="E67" s="57">
        <v>42146</v>
      </c>
      <c r="F67" s="30">
        <v>42330</v>
      </c>
      <c r="G67" s="58">
        <v>1</v>
      </c>
      <c r="H67" s="53">
        <v>17582637.17</v>
      </c>
      <c r="I67" s="24"/>
      <c r="J67" s="11">
        <f t="shared" si="0"/>
        <v>349.6199999973178</v>
      </c>
      <c r="K67" s="10"/>
      <c r="L67" s="10" t="s">
        <v>16</v>
      </c>
      <c r="N67" s="84"/>
    </row>
    <row r="68" spans="1:14" ht="24">
      <c r="A68" s="39" t="s">
        <v>54</v>
      </c>
      <c r="B68" s="41" t="s">
        <v>27</v>
      </c>
      <c r="C68" s="42">
        <v>4615129.55</v>
      </c>
      <c r="D68" s="53">
        <v>4607254.61</v>
      </c>
      <c r="E68" s="57">
        <v>42146</v>
      </c>
      <c r="F68" s="30">
        <v>42330</v>
      </c>
      <c r="G68" s="58">
        <v>1</v>
      </c>
      <c r="H68" s="53">
        <v>4607254.61</v>
      </c>
      <c r="I68" s="24"/>
      <c r="J68" s="11">
        <f t="shared" si="0"/>
        <v>7874.9399999994785</v>
      </c>
      <c r="K68" s="10"/>
      <c r="L68" s="10" t="s">
        <v>16</v>
      </c>
      <c r="N68" s="84"/>
    </row>
    <row r="69" spans="1:14" ht="24">
      <c r="A69" s="39" t="s">
        <v>55</v>
      </c>
      <c r="B69" s="41" t="s">
        <v>11</v>
      </c>
      <c r="C69" s="42">
        <f>7229996.89+4132000</f>
        <v>11361996.89</v>
      </c>
      <c r="D69" s="53">
        <f>10319968.91+1031996.89</f>
        <v>11351965.8</v>
      </c>
      <c r="E69" s="57">
        <v>42240</v>
      </c>
      <c r="F69" s="30">
        <v>42424</v>
      </c>
      <c r="G69" s="58">
        <v>1</v>
      </c>
      <c r="H69" s="53">
        <f>6197999.99+4132000.01+658890.45+329154.75+33920.6</f>
        <v>11351965.799999999</v>
      </c>
      <c r="I69" s="24"/>
      <c r="J69" s="25">
        <f t="shared" si="0"/>
        <v>10031.090000001714</v>
      </c>
      <c r="K69" s="6"/>
      <c r="L69" s="6" t="s">
        <v>16</v>
      </c>
      <c r="N69" s="84"/>
    </row>
    <row r="70" spans="1:14" ht="12">
      <c r="A70" s="32" t="s">
        <v>21</v>
      </c>
      <c r="B70" s="28"/>
      <c r="C70" s="33">
        <f>SUM(C66:C69)</f>
        <v>42147884.83</v>
      </c>
      <c r="D70" s="33">
        <f>SUM(D66:D69)</f>
        <v>42129313.09</v>
      </c>
      <c r="E70" s="51"/>
      <c r="F70" s="59"/>
      <c r="G70" s="60"/>
      <c r="H70" s="33">
        <f>SUM(H66:H69)</f>
        <v>42129313.089999996</v>
      </c>
      <c r="I70" s="24"/>
      <c r="J70" s="33">
        <f t="shared" si="0"/>
        <v>18571.740000002086</v>
      </c>
      <c r="K70" s="10"/>
      <c r="L70" s="10"/>
      <c r="N70" s="84"/>
    </row>
    <row r="71" spans="1:14" ht="12">
      <c r="A71" s="61" t="s">
        <v>56</v>
      </c>
      <c r="B71" s="28"/>
      <c r="C71" s="33">
        <f>C23+C30+C37+C43+C51+C64+C70</f>
        <v>48962310.1</v>
      </c>
      <c r="D71" s="33">
        <f>D23+D30+D37+D43+D51+D64+D70</f>
        <v>48908720.5</v>
      </c>
      <c r="E71" s="51"/>
      <c r="F71" s="59"/>
      <c r="G71" s="60"/>
      <c r="H71" s="33">
        <f>H23+H30+H37+H43+H51+H64+H70</f>
        <v>48525496.809999995</v>
      </c>
      <c r="I71" s="24"/>
      <c r="J71" s="102">
        <f t="shared" si="0"/>
        <v>436813.29000000656</v>
      </c>
      <c r="K71" s="103"/>
      <c r="L71" s="103"/>
      <c r="N71" s="84"/>
    </row>
    <row r="72" spans="1:14" s="70" customFormat="1" ht="12">
      <c r="A72" s="62"/>
      <c r="B72" s="63"/>
      <c r="C72" s="64"/>
      <c r="D72" s="65"/>
      <c r="E72" s="66"/>
      <c r="F72" s="136"/>
      <c r="G72" s="68"/>
      <c r="H72" s="65"/>
      <c r="I72" s="69"/>
      <c r="J72" s="107"/>
      <c r="K72" s="108"/>
      <c r="L72" s="108"/>
      <c r="N72" s="84"/>
    </row>
    <row r="73" spans="1:14" s="70" customFormat="1" ht="12">
      <c r="A73" s="62"/>
      <c r="B73" s="63"/>
      <c r="C73" s="64"/>
      <c r="D73" s="65"/>
      <c r="E73" s="66"/>
      <c r="F73" s="136"/>
      <c r="G73" s="68"/>
      <c r="H73" s="65"/>
      <c r="I73" s="69"/>
      <c r="J73" s="150"/>
      <c r="N73" s="84"/>
    </row>
    <row r="74" spans="1:14" s="70" customFormat="1" ht="12">
      <c r="A74" s="62"/>
      <c r="B74" s="63"/>
      <c r="C74" s="64"/>
      <c r="D74" s="65"/>
      <c r="E74" s="66"/>
      <c r="F74" s="136"/>
      <c r="G74" s="68"/>
      <c r="H74" s="65"/>
      <c r="I74" s="69"/>
      <c r="J74" s="150"/>
      <c r="N74" s="84"/>
    </row>
    <row r="75" spans="1:14" s="70" customFormat="1" ht="12">
      <c r="A75" s="62"/>
      <c r="B75" s="63"/>
      <c r="C75" s="64"/>
      <c r="D75" s="65"/>
      <c r="E75" s="66"/>
      <c r="F75" s="136"/>
      <c r="G75" s="68"/>
      <c r="H75" s="65"/>
      <c r="I75" s="69"/>
      <c r="J75" s="150"/>
      <c r="N75" s="84"/>
    </row>
    <row r="76" spans="1:14" s="70" customFormat="1" ht="12">
      <c r="A76" s="142" t="s">
        <v>90</v>
      </c>
      <c r="B76" s="143"/>
      <c r="C76" s="144"/>
      <c r="D76" s="145"/>
      <c r="E76" s="146"/>
      <c r="F76" s="147"/>
      <c r="G76" s="148"/>
      <c r="H76" s="149"/>
      <c r="I76" s="155"/>
      <c r="J76" s="156"/>
      <c r="K76" s="157"/>
      <c r="L76" s="158"/>
      <c r="N76" s="84"/>
    </row>
    <row r="77" spans="1:14" ht="12">
      <c r="A77" s="151" t="s">
        <v>57</v>
      </c>
      <c r="B77" s="45" t="s">
        <v>11</v>
      </c>
      <c r="C77" s="46">
        <v>1585444.14</v>
      </c>
      <c r="D77" s="104">
        <v>1556523.12</v>
      </c>
      <c r="E77" s="152">
        <v>41995</v>
      </c>
      <c r="F77" s="153"/>
      <c r="G77" s="154">
        <v>1</v>
      </c>
      <c r="H77" s="104">
        <v>1556523.12</v>
      </c>
      <c r="I77" s="24">
        <f>D77-H77</f>
        <v>0</v>
      </c>
      <c r="J77" s="104">
        <f t="shared" si="0"/>
        <v>28921.019999999786</v>
      </c>
      <c r="K77" s="22"/>
      <c r="L77" s="22" t="s">
        <v>16</v>
      </c>
      <c r="N77" s="84"/>
    </row>
    <row r="78" spans="1:14" ht="12">
      <c r="A78" s="27" t="s">
        <v>58</v>
      </c>
      <c r="B78" s="28" t="s">
        <v>27</v>
      </c>
      <c r="C78" s="29">
        <v>190000</v>
      </c>
      <c r="D78" s="11">
        <v>190000</v>
      </c>
      <c r="E78" s="12"/>
      <c r="F78" s="10"/>
      <c r="G78" s="31">
        <v>1</v>
      </c>
      <c r="H78" s="11">
        <v>190000</v>
      </c>
      <c r="I78" s="24">
        <f>D78-H78</f>
        <v>0</v>
      </c>
      <c r="J78" s="11">
        <f t="shared" si="0"/>
        <v>0</v>
      </c>
      <c r="K78" s="10"/>
      <c r="L78" s="10" t="s">
        <v>16</v>
      </c>
      <c r="N78" s="84"/>
    </row>
    <row r="79" spans="1:14" ht="12">
      <c r="A79" s="72" t="s">
        <v>58</v>
      </c>
      <c r="B79" s="28" t="s">
        <v>36</v>
      </c>
      <c r="C79" s="29">
        <v>237500</v>
      </c>
      <c r="D79" s="11">
        <v>237500</v>
      </c>
      <c r="E79" s="12"/>
      <c r="F79" s="10"/>
      <c r="G79" s="31">
        <v>1</v>
      </c>
      <c r="H79" s="11">
        <v>237500</v>
      </c>
      <c r="I79" s="24">
        <f>D79-H79</f>
        <v>0</v>
      </c>
      <c r="J79" s="11">
        <f t="shared" si="0"/>
        <v>0</v>
      </c>
      <c r="K79" s="10"/>
      <c r="L79" s="10" t="s">
        <v>16</v>
      </c>
      <c r="N79" s="84"/>
    </row>
    <row r="80" spans="1:14" s="26" customFormat="1" ht="24">
      <c r="A80" s="72" t="s">
        <v>59</v>
      </c>
      <c r="B80" s="41" t="s">
        <v>60</v>
      </c>
      <c r="C80" s="42">
        <v>829659.67</v>
      </c>
      <c r="D80" s="25">
        <v>814179.6</v>
      </c>
      <c r="E80" s="57">
        <v>41997</v>
      </c>
      <c r="F80" s="6"/>
      <c r="G80" s="43">
        <v>1</v>
      </c>
      <c r="H80" s="25">
        <v>814179.6</v>
      </c>
      <c r="I80" s="24">
        <f>D80-H80</f>
        <v>0</v>
      </c>
      <c r="J80" s="11">
        <f t="shared" si="0"/>
        <v>15480.070000000065</v>
      </c>
      <c r="K80" s="6"/>
      <c r="L80" s="6" t="s">
        <v>16</v>
      </c>
      <c r="N80" s="84"/>
    </row>
    <row r="81" spans="1:14" s="26" customFormat="1" ht="24">
      <c r="A81" s="39" t="s">
        <v>61</v>
      </c>
      <c r="B81" s="41" t="s">
        <v>62</v>
      </c>
      <c r="C81" s="42">
        <f>6539896.19+328709.04</f>
        <v>6868605.23</v>
      </c>
      <c r="D81" s="25">
        <f>6499277.73+328709.04</f>
        <v>6827986.7700000005</v>
      </c>
      <c r="E81" s="57">
        <v>42123</v>
      </c>
      <c r="F81" s="73">
        <v>42332</v>
      </c>
      <c r="G81" s="43">
        <v>1</v>
      </c>
      <c r="H81" s="25">
        <f>6215321.16+54678.84+557986.77</f>
        <v>6827986.77</v>
      </c>
      <c r="I81" s="24">
        <f>D81-H81</f>
        <v>0</v>
      </c>
      <c r="J81" s="11">
        <f>C81-H81</f>
        <v>40618.460000000894</v>
      </c>
      <c r="K81" s="6"/>
      <c r="L81" s="6" t="s">
        <v>16</v>
      </c>
      <c r="N81" s="84"/>
    </row>
    <row r="82" spans="1:14" s="26" customFormat="1" ht="38.25">
      <c r="A82" s="91" t="s">
        <v>83</v>
      </c>
      <c r="B82" s="41"/>
      <c r="C82" s="92">
        <f>7360000+1840000+1100000</f>
        <v>10300000</v>
      </c>
      <c r="D82" s="92">
        <v>10298810.26</v>
      </c>
      <c r="E82" s="57"/>
      <c r="F82" s="6"/>
      <c r="G82" s="43">
        <v>0.9296</v>
      </c>
      <c r="H82" s="25">
        <f>3762556.49+3450055.39+1846600.59</f>
        <v>9059212.47</v>
      </c>
      <c r="I82" s="24"/>
      <c r="J82" s="25">
        <f>C82-H82</f>
        <v>1240787.5299999993</v>
      </c>
      <c r="K82" s="6"/>
      <c r="L82" s="93" t="s">
        <v>79</v>
      </c>
      <c r="N82" s="84"/>
    </row>
    <row r="83" spans="1:14" s="26" customFormat="1" ht="25.5">
      <c r="A83" s="91" t="s">
        <v>85</v>
      </c>
      <c r="B83" s="41"/>
      <c r="C83" s="92">
        <v>20000000</v>
      </c>
      <c r="D83" s="92">
        <v>19997000</v>
      </c>
      <c r="E83" s="57"/>
      <c r="F83" s="6"/>
      <c r="G83" s="43">
        <v>0.87</v>
      </c>
      <c r="H83" s="25">
        <f>4038621.73+4399786.73</f>
        <v>8438408.46</v>
      </c>
      <c r="I83" s="24"/>
      <c r="J83" s="25">
        <f>C83-H83</f>
        <v>11561591.54</v>
      </c>
      <c r="K83" s="6"/>
      <c r="L83" s="93" t="s">
        <v>79</v>
      </c>
      <c r="N83" s="84"/>
    </row>
    <row r="84" spans="1:14" ht="12">
      <c r="A84" s="35" t="s">
        <v>91</v>
      </c>
      <c r="B84" s="10"/>
      <c r="C84" s="74">
        <f>SUM(C77:C83)</f>
        <v>40011209.04</v>
      </c>
      <c r="D84" s="74">
        <f>SUM(D77:D83)</f>
        <v>39921999.75</v>
      </c>
      <c r="E84" s="59"/>
      <c r="F84" s="35"/>
      <c r="G84" s="75"/>
      <c r="H84" s="74">
        <f>SUM(H77:H83)</f>
        <v>27123810.42</v>
      </c>
      <c r="J84" s="33">
        <f t="shared" si="0"/>
        <v>12887398.619999997</v>
      </c>
      <c r="K84" s="10"/>
      <c r="L84" s="10"/>
      <c r="N84" s="84"/>
    </row>
    <row r="87" spans="1:10" ht="12.75">
      <c r="A87" s="101" t="s">
        <v>87</v>
      </c>
      <c r="B87" s="94"/>
      <c r="C87" s="94"/>
      <c r="D87" s="94"/>
      <c r="E87" s="95"/>
      <c r="F87" s="94"/>
      <c r="G87" s="94"/>
      <c r="H87" s="96"/>
      <c r="I87" s="97"/>
      <c r="J87" s="94"/>
    </row>
    <row r="88" spans="1:14" ht="38.25">
      <c r="A88" s="100" t="s">
        <v>88</v>
      </c>
      <c r="B88" s="98"/>
      <c r="C88" s="99">
        <f>2300000+137900</f>
        <v>2437900</v>
      </c>
      <c r="D88" s="99">
        <v>2437900</v>
      </c>
      <c r="E88" s="99"/>
      <c r="F88" s="99"/>
      <c r="G88" s="43">
        <v>1</v>
      </c>
      <c r="H88" s="116">
        <v>2300000</v>
      </c>
      <c r="I88" s="99"/>
      <c r="J88" s="25">
        <f>C88-H88</f>
        <v>137900</v>
      </c>
      <c r="K88" s="10"/>
      <c r="L88" s="100" t="s">
        <v>16</v>
      </c>
      <c r="N88" s="84"/>
    </row>
    <row r="90" spans="1:8" ht="12">
      <c r="A90" s="80" t="s">
        <v>7</v>
      </c>
      <c r="C90" s="76"/>
      <c r="H90" s="2" t="s">
        <v>8</v>
      </c>
    </row>
    <row r="91" ht="12"/>
    <row r="92" ht="12"/>
    <row r="93" spans="1:11" ht="12">
      <c r="A93" s="136" t="s">
        <v>81</v>
      </c>
      <c r="B93" s="81"/>
      <c r="C93" s="77"/>
      <c r="D93" s="5"/>
      <c r="E93" s="5"/>
      <c r="F93" s="5"/>
      <c r="G93" s="78"/>
      <c r="H93" s="5"/>
      <c r="I93" s="5"/>
      <c r="J93" s="159" t="s">
        <v>96</v>
      </c>
      <c r="K93" s="159"/>
    </row>
    <row r="94" spans="1:11" ht="12">
      <c r="A94" s="83" t="s">
        <v>9</v>
      </c>
      <c r="B94" s="82"/>
      <c r="E94" s="1"/>
      <c r="H94" s="1"/>
      <c r="J94" s="160" t="s">
        <v>10</v>
      </c>
      <c r="K94" s="160"/>
    </row>
  </sheetData>
  <sheetProtection password="CD3C" sheet="1" objects="1" scenarios="1" selectLockedCells="1" selectUnlockedCells="1"/>
  <mergeCells count="19">
    <mergeCell ref="E8:E9"/>
    <mergeCell ref="F8:F9"/>
    <mergeCell ref="G8:H8"/>
    <mergeCell ref="K8:K9"/>
    <mergeCell ref="L8:L9"/>
    <mergeCell ref="A16:L16"/>
    <mergeCell ref="F18:F22"/>
    <mergeCell ref="F25:F29"/>
    <mergeCell ref="A8:A9"/>
    <mergeCell ref="B8:B9"/>
    <mergeCell ref="C8:C9"/>
    <mergeCell ref="D8:D9"/>
    <mergeCell ref="J94:K94"/>
    <mergeCell ref="F32:F36"/>
    <mergeCell ref="F39:F42"/>
    <mergeCell ref="F45:F50"/>
    <mergeCell ref="F53:F63"/>
    <mergeCell ref="A65:H65"/>
    <mergeCell ref="J93:K93"/>
  </mergeCells>
  <printOptions/>
  <pageMargins left="0.2" right="0.2" top="0.75" bottom="0.5" header="0.3" footer="0.3"/>
  <pageSetup horizontalDpi="180" verticalDpi="180" orientation="landscape" paperSize="5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2018-05-15T07:39:42Z</cp:lastPrinted>
  <dcterms:created xsi:type="dcterms:W3CDTF">2015-10-20T20:19:40Z</dcterms:created>
  <dcterms:modified xsi:type="dcterms:W3CDTF">2018-06-23T14:23:04Z</dcterms:modified>
  <cp:category/>
  <cp:version/>
  <cp:contentType/>
  <cp:contentStatus/>
</cp:coreProperties>
</file>