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ILG Files\Full Diclosure Policy (FDP) Reports\FDP Report 2019\1st Quarter 2019\"/>
    </mc:Choice>
  </mc:AlternateContent>
  <bookViews>
    <workbookView xWindow="0" yWindow="0" windowWidth="15330" windowHeight="4635" firstSheet="4" activeTab="4"/>
  </bookViews>
  <sheets>
    <sheet name="2014 contg" sheetId="2" state="hidden" r:id="rId1"/>
    <sheet name="2014 current" sheetId="3" state="hidden" r:id="rId2"/>
    <sheet name="2018 contg " sheetId="4" state="hidden" r:id="rId3"/>
    <sheet name="2018 current " sheetId="5" state="hidden" r:id="rId4"/>
    <sheet name="2019 contg " sheetId="7" r:id="rId5"/>
    <sheet name="2019 current" sheetId="8" r:id="rId6"/>
    <sheet name="Sheet1" sheetId="6" state="hidden" r:id="rId7"/>
  </sheets>
  <definedNames>
    <definedName name="_xlnm.Print_Area" localSheetId="2">'2018 contg '!$A$266:$I$292</definedName>
    <definedName name="_xlnm.Print_Area" localSheetId="3">'2018 current '!$A$138:$I$179</definedName>
    <definedName name="_xlnm.Print_Area" localSheetId="4">'2019 contg '!$A$41:$I$66</definedName>
    <definedName name="_xlnm.Print_Area" localSheetId="5">'2019 current'!$A$1:$I$48</definedName>
  </definedNames>
  <calcPr calcId="152511"/>
</workbook>
</file>

<file path=xl/calcChain.xml><?xml version="1.0" encoding="utf-8"?>
<calcChain xmlns="http://schemas.openxmlformats.org/spreadsheetml/2006/main">
  <c r="G28" i="7" l="1"/>
  <c r="C51" i="7"/>
  <c r="C58" i="7" s="1"/>
  <c r="C28" i="7"/>
  <c r="G16" i="7" l="1"/>
  <c r="G12" i="7"/>
  <c r="C20" i="7"/>
  <c r="C14" i="7"/>
  <c r="C12" i="7"/>
  <c r="G25" i="7"/>
  <c r="C25" i="7" l="1"/>
  <c r="G13" i="8"/>
  <c r="G12" i="8"/>
  <c r="K12" i="8" s="1"/>
  <c r="K25" i="8"/>
  <c r="K24" i="8"/>
  <c r="K23" i="8"/>
  <c r="K22" i="8"/>
  <c r="K21" i="8"/>
  <c r="K20" i="8"/>
  <c r="C40" i="8"/>
  <c r="C27" i="8"/>
  <c r="C36" i="8"/>
  <c r="G40" i="8"/>
  <c r="K39" i="8"/>
  <c r="K38" i="8"/>
  <c r="K37" i="8"/>
  <c r="G36" i="8"/>
  <c r="K34" i="8"/>
  <c r="K33" i="8"/>
  <c r="K29" i="8"/>
  <c r="K28" i="8"/>
  <c r="K19" i="8"/>
  <c r="K18" i="8"/>
  <c r="K17" i="8"/>
  <c r="K15" i="8"/>
  <c r="K14" i="8"/>
  <c r="K16" i="8"/>
  <c r="G27" i="8" l="1"/>
  <c r="G41" i="8" s="1"/>
  <c r="K13" i="8"/>
  <c r="C41" i="8"/>
  <c r="K40" i="8"/>
  <c r="K36" i="8"/>
  <c r="C34" i="7"/>
  <c r="G34" i="7"/>
  <c r="A45" i="7"/>
  <c r="K41" i="8" l="1"/>
  <c r="G59" i="7"/>
  <c r="K27" i="8"/>
  <c r="G52" i="8"/>
  <c r="C59" i="7"/>
  <c r="G259" i="4"/>
  <c r="C259" i="4"/>
  <c r="A270" i="4"/>
  <c r="K59" i="7" l="1"/>
  <c r="G283" i="4"/>
  <c r="C283" i="4"/>
  <c r="C284" i="4" s="1"/>
  <c r="G280" i="4"/>
  <c r="G251" i="4"/>
  <c r="C251" i="4"/>
  <c r="G166" i="5"/>
  <c r="K166" i="5"/>
  <c r="K149" i="5"/>
  <c r="K152" i="5"/>
  <c r="K153" i="5"/>
  <c r="K154" i="5"/>
  <c r="K155" i="5"/>
  <c r="K156" i="5"/>
  <c r="K157" i="5"/>
  <c r="K158" i="5"/>
  <c r="K160" i="5"/>
  <c r="K161" i="5"/>
  <c r="K162" i="5"/>
  <c r="K163" i="5"/>
  <c r="K164" i="5"/>
  <c r="K165" i="5"/>
  <c r="K167" i="5"/>
  <c r="K168" i="5"/>
  <c r="K169" i="5"/>
  <c r="K170" i="5"/>
  <c r="G153" i="5"/>
  <c r="G151" i="5"/>
  <c r="K151" i="5" s="1"/>
  <c r="G150" i="5"/>
  <c r="G159" i="5" s="1"/>
  <c r="I166" i="5"/>
  <c r="I159" i="5"/>
  <c r="C171" i="5"/>
  <c r="K171" i="5" s="1"/>
  <c r="C166" i="5"/>
  <c r="C150" i="5"/>
  <c r="C159" i="5" s="1"/>
  <c r="G172" i="5" l="1"/>
  <c r="C172" i="5"/>
  <c r="K150" i="5"/>
  <c r="K159" i="5"/>
  <c r="G284" i="4"/>
  <c r="K284" i="4" s="1"/>
  <c r="G206" i="4"/>
  <c r="G209" i="4" s="1"/>
  <c r="C209" i="4"/>
  <c r="G185" i="4"/>
  <c r="C185" i="4"/>
  <c r="G177" i="4"/>
  <c r="C177" i="4"/>
  <c r="G107" i="5"/>
  <c r="G104" i="5"/>
  <c r="G113" i="5" s="1"/>
  <c r="G126" i="5" s="1"/>
  <c r="C104" i="5"/>
  <c r="C113" i="5" s="1"/>
  <c r="C126" i="5" s="1"/>
  <c r="C136" i="5" s="1"/>
  <c r="C104" i="4"/>
  <c r="C125" i="5"/>
  <c r="G120" i="5"/>
  <c r="C120" i="5"/>
  <c r="G105" i="5"/>
  <c r="L83" i="5"/>
  <c r="C210" i="4" l="1"/>
  <c r="K172" i="5"/>
  <c r="G183" i="5"/>
  <c r="G210" i="4"/>
  <c r="G62" i="5"/>
  <c r="G60" i="5"/>
  <c r="G59" i="5"/>
  <c r="C80" i="5"/>
  <c r="G75" i="5"/>
  <c r="C75" i="5"/>
  <c r="G68" i="5"/>
  <c r="G81" i="5" s="1"/>
  <c r="M83" i="5" s="1"/>
  <c r="C68" i="5"/>
  <c r="G136" i="4"/>
  <c r="C136" i="4"/>
  <c r="C137" i="4" s="1"/>
  <c r="G112" i="4"/>
  <c r="C112" i="4"/>
  <c r="G104" i="4"/>
  <c r="C81" i="5" l="1"/>
  <c r="G137" i="4"/>
  <c r="G62" i="4"/>
  <c r="C62" i="4"/>
  <c r="G38" i="4"/>
  <c r="C38" i="4"/>
  <c r="G30" i="4"/>
  <c r="C30" i="4"/>
  <c r="C34" i="5"/>
  <c r="G29" i="5"/>
  <c r="C29" i="5"/>
  <c r="G22" i="5"/>
  <c r="C22" i="5"/>
  <c r="C63" i="4" l="1"/>
  <c r="G63" i="4"/>
  <c r="G35" i="5"/>
  <c r="C35" i="5"/>
  <c r="D207" i="3"/>
  <c r="E207" i="3"/>
  <c r="F207" i="3"/>
  <c r="G207" i="3"/>
  <c r="G218" i="3" s="1"/>
  <c r="C207" i="3"/>
  <c r="G217" i="3"/>
  <c r="C217" i="3"/>
  <c r="G212" i="3"/>
  <c r="C212" i="3"/>
  <c r="D252" i="2"/>
  <c r="E252" i="2"/>
  <c r="F252" i="2"/>
  <c r="G252" i="2"/>
  <c r="C252" i="2"/>
  <c r="C266" i="2"/>
  <c r="G266" i="2"/>
  <c r="G267" i="2" s="1"/>
  <c r="G257" i="2"/>
  <c r="C257" i="2"/>
  <c r="G167" i="3"/>
  <c r="C167" i="3"/>
  <c r="G162" i="3"/>
  <c r="C162" i="3"/>
  <c r="G157" i="3"/>
  <c r="C157" i="3"/>
  <c r="G215" i="2"/>
  <c r="C215" i="2"/>
  <c r="G207" i="2"/>
  <c r="C207" i="2"/>
  <c r="G201" i="2"/>
  <c r="C201" i="2"/>
  <c r="C216" i="2" s="1"/>
  <c r="G120" i="3"/>
  <c r="C120" i="3"/>
  <c r="G115" i="3"/>
  <c r="C115" i="3"/>
  <c r="G110" i="3"/>
  <c r="G121" i="3" s="1"/>
  <c r="C110" i="3"/>
  <c r="G160" i="2"/>
  <c r="C160" i="2"/>
  <c r="G152" i="2"/>
  <c r="C152" i="2"/>
  <c r="G146" i="2"/>
  <c r="C146" i="2"/>
  <c r="C161" i="2" s="1"/>
  <c r="C73" i="3"/>
  <c r="G68" i="3"/>
  <c r="C68" i="3"/>
  <c r="G63" i="3"/>
  <c r="G74" i="3" s="1"/>
  <c r="C63" i="3"/>
  <c r="C74" i="3" s="1"/>
  <c r="G118" i="2"/>
  <c r="C118" i="2"/>
  <c r="G110" i="2"/>
  <c r="C110" i="2"/>
  <c r="G104" i="2"/>
  <c r="C104" i="2"/>
  <c r="G161" i="2" l="1"/>
  <c r="G216" i="2"/>
  <c r="C218" i="3"/>
  <c r="C121" i="3"/>
  <c r="C119" i="2"/>
  <c r="C267" i="2"/>
  <c r="C168" i="3"/>
  <c r="G168" i="3"/>
  <c r="G119" i="2"/>
  <c r="G75" i="2"/>
  <c r="C75" i="2"/>
  <c r="G67" i="2"/>
  <c r="C67" i="2"/>
  <c r="G61" i="2"/>
  <c r="C61" i="2"/>
  <c r="C76" i="2" s="1"/>
  <c r="G76" i="2" l="1"/>
  <c r="C30" i="3"/>
  <c r="G25" i="3"/>
  <c r="C25" i="3"/>
  <c r="G20" i="3"/>
  <c r="C20" i="3"/>
  <c r="C31" i="3" l="1"/>
  <c r="G31" i="3"/>
  <c r="G31" i="2"/>
  <c r="G23" i="2"/>
  <c r="G17" i="2"/>
  <c r="C31" i="2"/>
  <c r="C23" i="2"/>
  <c r="C17" i="2"/>
  <c r="C32" i="2" l="1"/>
  <c r="G32" i="2"/>
</calcChain>
</file>

<file path=xl/sharedStrings.xml><?xml version="1.0" encoding="utf-8"?>
<sst xmlns="http://schemas.openxmlformats.org/spreadsheetml/2006/main" count="996" uniqueCount="141">
  <si>
    <t>Program or Project</t>
  </si>
  <si>
    <t>Location</t>
  </si>
  <si>
    <t>Total Cost</t>
  </si>
  <si>
    <t>Date Started</t>
  </si>
  <si>
    <t>Target Completion Date</t>
  </si>
  <si>
    <t>Project Status</t>
  </si>
  <si>
    <t>% of Completion</t>
  </si>
  <si>
    <t>Total Cost Incurred to Date</t>
  </si>
  <si>
    <t>No. of Extensions, if any</t>
  </si>
  <si>
    <t>Remarks</t>
  </si>
  <si>
    <t>LCE</t>
  </si>
  <si>
    <t>20% COMPONENT OF THE IRA UTILIZATION</t>
  </si>
  <si>
    <t>FDP Form 7 - 20% Component of the IRA Utilization</t>
  </si>
  <si>
    <t>We hereby certify that we have reviewed the contents and hereby attest to the veracity and correctness of the data or information contained in this document.</t>
  </si>
  <si>
    <t>Budget Officer</t>
  </si>
  <si>
    <t>Province, City or Municipality: PILAR, BOHOL</t>
  </si>
  <si>
    <t>Social Development:</t>
  </si>
  <si>
    <t>Loan Amort.-LOGOFIND</t>
  </si>
  <si>
    <t>KALAHI-CIDSS:KKB Counterpart</t>
  </si>
  <si>
    <t>Rural Eletrification</t>
  </si>
  <si>
    <t>KOICA-Integrated Modern Rice  Processing</t>
  </si>
  <si>
    <t>Const. of Pob. Mun. road</t>
  </si>
  <si>
    <t>Concreting of FMR</t>
  </si>
  <si>
    <t>PTVHS Bldg.</t>
  </si>
  <si>
    <t>Pob. Pilar(facing the RC Church)</t>
  </si>
  <si>
    <t>Lundag, Pilar</t>
  </si>
  <si>
    <t>Poblacion, Pilar</t>
  </si>
  <si>
    <t>Loan Amort.-CBRMP</t>
  </si>
  <si>
    <t>Loan Amort.-LBP</t>
  </si>
  <si>
    <t>Improvement of Bus Terminal</t>
  </si>
  <si>
    <t>PIWAS waterworks</t>
  </si>
  <si>
    <t>Heavy Equipments</t>
  </si>
  <si>
    <t>Pob. Public Market</t>
  </si>
  <si>
    <t>Economic Development:</t>
  </si>
  <si>
    <t>Environmental Management:</t>
  </si>
  <si>
    <t>Integrated Solid Waste Management</t>
  </si>
  <si>
    <t>LGSP-LED Equity</t>
  </si>
  <si>
    <t>Landcare Program</t>
  </si>
  <si>
    <t>ICRAF - Environmental and Natural Resource</t>
  </si>
  <si>
    <t>PILAR DAM Program</t>
  </si>
  <si>
    <t>JEAN JANIOLA-DELA PEÑA</t>
  </si>
  <si>
    <t>NECITAS T. CUBRADO</t>
  </si>
  <si>
    <t>AS THE 1st QUARTER, CY 2014</t>
  </si>
  <si>
    <t>Continuing Appropriation</t>
  </si>
  <si>
    <t>AS THE 1ST QUARTER, CY 2014</t>
  </si>
  <si>
    <t>Current Legislative Appropriation</t>
  </si>
  <si>
    <t>Const. of Multi-Purpose Hall for OSY</t>
  </si>
  <si>
    <t>Proc./Inst. Of Mechanical Power Generator</t>
  </si>
  <si>
    <t>Rep. and Rehab of Mun. and Brgy. Roads</t>
  </si>
  <si>
    <t>BUB 2014 Counterpart</t>
  </si>
  <si>
    <t>DA/DENR Counterpart</t>
  </si>
  <si>
    <t>AS THE 2st QUARTER, CY 2014</t>
  </si>
  <si>
    <t>on going</t>
  </si>
  <si>
    <t>AS THE 3rd QUARTER, CY 2014</t>
  </si>
  <si>
    <t>amortization for the 1st sem.</t>
  </si>
  <si>
    <t>AS THE 4th QUARTER, CY 2014</t>
  </si>
  <si>
    <t>AS THE 1st QUARTER, CY 2015</t>
  </si>
  <si>
    <t>Rep. and Rehab. Of Mun and Brgy. Roads</t>
  </si>
  <si>
    <t>Procurement of Mechanical Power Generator</t>
  </si>
  <si>
    <t>BUB/GPB Counterpart</t>
  </si>
  <si>
    <t>Rep. of Brgy. Roads</t>
  </si>
  <si>
    <t>Rep. of Municipal Roads</t>
  </si>
  <si>
    <t>Concreting of Mun. Street</t>
  </si>
  <si>
    <t>back of RHU</t>
  </si>
  <si>
    <t>Maint. Of St. Lighting System</t>
  </si>
  <si>
    <t>Purchase of Land for Relocation and Evacution</t>
  </si>
  <si>
    <t>AS THE 1st QUARTER, CY 2018</t>
  </si>
  <si>
    <t>AS THE 1ST QUARTER, CY 2018</t>
  </si>
  <si>
    <t>Installation &amp; Maint. of Lighting</t>
  </si>
  <si>
    <t>Repair and Maint. Of Mun. Roads</t>
  </si>
  <si>
    <t>Ecological and Environmental Services</t>
  </si>
  <si>
    <t>BIARPS/ARCDP/ARISP/FMR/LOGOFIND Bldg. Maintenance</t>
  </si>
  <si>
    <t>Rep. and Rehab of Brgy. Roads</t>
  </si>
  <si>
    <t>Imp. &amp; Rehab of Pub. Mrkts Access Roads</t>
  </si>
  <si>
    <t>BUB 2018/ADM Counterpart</t>
  </si>
  <si>
    <t>Counterpart to KALAHI NCDDP</t>
  </si>
  <si>
    <t>SLF Counterpart</t>
  </si>
  <si>
    <t>Purchase of Motor Grader (NOE 2,240.000.00) (3,202.000)</t>
  </si>
  <si>
    <t>Improvement of San Isidro Public Market</t>
  </si>
  <si>
    <t>EUGENIO B. DATAHAN II</t>
  </si>
  <si>
    <t>Concreting of Poblacion Mun. Road</t>
  </si>
  <si>
    <t>Concreting of FMR-Lundag</t>
  </si>
  <si>
    <t>Rep. Rehab of  Brgy. Roads</t>
  </si>
  <si>
    <t>Rep. and Rehab. of Mun. Road</t>
  </si>
  <si>
    <t>Concreting of Mun. Road (FCB-PNP)</t>
  </si>
  <si>
    <t>Maint. of Mun. Street</t>
  </si>
  <si>
    <t>BIARPS/ARISP/ARCDP/FMR &amp; SCH. BLDG.</t>
  </si>
  <si>
    <t>Completion of KC-NCDP MP BLDG-LUMBAY</t>
  </si>
  <si>
    <t>COMPLETION OF KC-NCDP MP-BLDG -SAN CARLOS</t>
  </si>
  <si>
    <t>REP. &amp; REHAB S-VICENTE MP BLDG</t>
  </si>
  <si>
    <t>COMPLETION OF KC-NCDDP MP BLDG-CAGAWASAN</t>
  </si>
  <si>
    <t>COMPLETION OF KC-NCDDP MP BLDG-CANSUNGAY</t>
  </si>
  <si>
    <t>Loan Amortization-Logofind</t>
  </si>
  <si>
    <t>KOICA- Integrated Modern Rce Processing Complex</t>
  </si>
  <si>
    <t>BuB 2014-16 Counterpart</t>
  </si>
  <si>
    <t>Rehabilitation of 3 Markets</t>
  </si>
  <si>
    <t>Improvement of Public Markets</t>
  </si>
  <si>
    <t>Improvement and Rehab. of Pub. Mrkt. access Roads</t>
  </si>
  <si>
    <t>Loan Amort. -CBRMP</t>
  </si>
  <si>
    <t>Loan Amort. - Land Bank</t>
  </si>
  <si>
    <t>ICRAF-Environment and Natural Resources</t>
  </si>
  <si>
    <t>Procurement of Mechanical/Solar Power Generator</t>
  </si>
  <si>
    <t>Ecological/Environmental Services</t>
  </si>
  <si>
    <t>AS THE 2nd QUARTER, CY 2018</t>
  </si>
  <si>
    <t>PR</t>
  </si>
  <si>
    <t>OBR</t>
  </si>
  <si>
    <t>AS THE 3rd QUARTER, CY 2018</t>
  </si>
  <si>
    <t>ELAINE E. RESUSTA</t>
  </si>
  <si>
    <t>As of 4th QUARTER, CY 2018</t>
  </si>
  <si>
    <t>Installation &amp; Maintenance of Street Lighting</t>
  </si>
  <si>
    <t>Repair and Maintenance  of Municipal Roads</t>
  </si>
  <si>
    <t>Repair and Rehabilitation of Barangay Roads</t>
  </si>
  <si>
    <t>Loan Amortization (CBRMP &amp; LOGOFIND)</t>
  </si>
  <si>
    <t>KALAHI Counterpart Contribution</t>
  </si>
  <si>
    <t>Counterpart for AM Projects</t>
  </si>
  <si>
    <t>Sanitary Landfill Counterpart Contribution</t>
  </si>
  <si>
    <t>Purchase of Heavy Equipment (Backhoe)</t>
  </si>
  <si>
    <t>Bagumbayan Public Market Improvement</t>
  </si>
  <si>
    <t>Poblacion Public Market Improvement</t>
  </si>
  <si>
    <t>Sagnap Spring Eco-tourism Improvement</t>
  </si>
  <si>
    <t>Construction ESKAYA Cultural Heritage Development Learning Center</t>
  </si>
  <si>
    <t>Municipal Circumferential Road Concreting</t>
  </si>
  <si>
    <t>Rural Electrification Project</t>
  </si>
  <si>
    <t>Improvement of Municipal Ground</t>
  </si>
  <si>
    <t>Multi-purpose Hall</t>
  </si>
  <si>
    <t>Completion of Cultural Facility</t>
  </si>
  <si>
    <t>Construction of Heavy Equipment Multi-purpose Building</t>
  </si>
  <si>
    <t>Improvement of Block Tienda at Malinao Dam/Freedom Park</t>
  </si>
  <si>
    <t>Rehabilitation of Bayong to San Vicente Road (Purok 4 to Purok 6 Bayong Section)</t>
  </si>
  <si>
    <t>As of 1st QUARTER, CY 2019</t>
  </si>
  <si>
    <t>Repair and Rehab of Brgy Roads</t>
  </si>
  <si>
    <t>Installation and Maintenance of Lighting</t>
  </si>
  <si>
    <t>Counterpart to KALAHI-NCDDP</t>
  </si>
  <si>
    <t>Counterpart to BUB/GPB/ADM Project</t>
  </si>
  <si>
    <t>Purchase of Motor Grader</t>
  </si>
  <si>
    <t>Loan Amortization-LOGOFIND</t>
  </si>
  <si>
    <t>KOICA-Integrated Modern Rice Processing Complex</t>
  </si>
  <si>
    <t>BUB 2014-16 Counterpart</t>
  </si>
  <si>
    <t>Improvement and Rehab. of Public Market Access Roads</t>
  </si>
  <si>
    <t>Loan Amortization -CBRMP</t>
  </si>
  <si>
    <t>Loan Amortization - Land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</si>
</sst>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Font="1" applyBorder="1"/>
    <xf numFmtId="0" fontId="0" fillId="0" borderId="0" xfId="0" applyFont="1" applyBorder="1"/>
    <xf numFmtId="0" fontId="0" fillId="0" borderId="1" xfId="0" applyFont="1" applyBorder="1" applyAlignment="1">
      <alignment horizontal="center" wrapText="1"/>
    </xf>
    <xf numFmtId="164" fontId="2" fillId="0" borderId="0" xfId="1" applyFont="1"/>
    <xf numFmtId="164" fontId="0" fillId="0" borderId="0" xfId="1" applyFont="1"/>
    <xf numFmtId="164" fontId="0" fillId="0" borderId="1" xfId="1" applyFont="1" applyBorder="1"/>
    <xf numFmtId="164" fontId="1" fillId="0" borderId="1" xfId="1" applyFont="1" applyBorder="1"/>
    <xf numFmtId="164" fontId="1" fillId="0" borderId="2" xfId="1" applyFont="1" applyBorder="1"/>
    <xf numFmtId="0" fontId="5" fillId="0" borderId="0" xfId="0" applyFont="1" applyBorder="1" applyAlignment="1">
      <alignment horizontal="centerContinuous"/>
    </xf>
    <xf numFmtId="14" fontId="0" fillId="0" borderId="1" xfId="0" applyNumberFormat="1" applyFont="1" applyBorder="1"/>
    <xf numFmtId="10" fontId="0" fillId="0" borderId="1" xfId="0" applyNumberFormat="1" applyFont="1" applyBorder="1"/>
    <xf numFmtId="0" fontId="0" fillId="0" borderId="6" xfId="0" applyFont="1" applyBorder="1"/>
    <xf numFmtId="164" fontId="0" fillId="0" borderId="0" xfId="1" applyFont="1" applyBorder="1"/>
    <xf numFmtId="0" fontId="0" fillId="0" borderId="7" xfId="0" applyFont="1" applyBorder="1"/>
    <xf numFmtId="0" fontId="1" fillId="0" borderId="8" xfId="0" applyFont="1" applyBorder="1" applyAlignment="1">
      <alignment wrapText="1"/>
    </xf>
    <xf numFmtId="0" fontId="7" fillId="0" borderId="9" xfId="0" applyFont="1" applyBorder="1"/>
    <xf numFmtId="0" fontId="0" fillId="0" borderId="8" xfId="0" applyFont="1" applyBorder="1" applyAlignment="1"/>
    <xf numFmtId="0" fontId="1" fillId="0" borderId="8" xfId="0" applyFont="1" applyBorder="1" applyAlignment="1">
      <alignment vertical="top" wrapText="1"/>
    </xf>
    <xf numFmtId="0" fontId="5" fillId="0" borderId="6" xfId="0" applyFont="1" applyBorder="1" applyAlignment="1">
      <alignment horizontal="centerContinuous"/>
    </xf>
    <xf numFmtId="0" fontId="0" fillId="0" borderId="10" xfId="0" applyBorder="1"/>
    <xf numFmtId="0" fontId="0" fillId="0" borderId="11" xfId="0" applyBorder="1"/>
    <xf numFmtId="164" fontId="0" fillId="0" borderId="11" xfId="1" applyFont="1" applyBorder="1"/>
    <xf numFmtId="0" fontId="0" fillId="0" borderId="12" xfId="0" applyBorder="1"/>
    <xf numFmtId="0" fontId="6" fillId="0" borderId="9" xfId="0" applyFont="1" applyBorder="1"/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8" fillId="0" borderId="9" xfId="0" applyFont="1" applyBorder="1"/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/>
    <xf numFmtId="10" fontId="0" fillId="0" borderId="0" xfId="0" applyNumberFormat="1" applyFont="1" applyBorder="1"/>
    <xf numFmtId="0" fontId="7" fillId="0" borderId="0" xfId="0" applyFont="1" applyBorder="1"/>
    <xf numFmtId="0" fontId="0" fillId="0" borderId="8" xfId="0" applyBorder="1"/>
    <xf numFmtId="0" fontId="0" fillId="0" borderId="13" xfId="0" applyFont="1" applyBorder="1" applyAlignment="1"/>
    <xf numFmtId="0" fontId="0" fillId="0" borderId="14" xfId="0" applyFont="1" applyBorder="1"/>
    <xf numFmtId="164" fontId="1" fillId="0" borderId="14" xfId="1" applyFont="1" applyBorder="1"/>
    <xf numFmtId="0" fontId="7" fillId="0" borderId="15" xfId="0" applyFont="1" applyBorder="1"/>
    <xf numFmtId="0" fontId="0" fillId="0" borderId="1" xfId="0" applyFont="1" applyBorder="1" applyAlignment="1">
      <alignment horizontal="center" wrapText="1"/>
    </xf>
    <xf numFmtId="164" fontId="0" fillId="0" borderId="0" xfId="0" applyNumberFormat="1"/>
    <xf numFmtId="0" fontId="0" fillId="2" borderId="0" xfId="0" applyFill="1"/>
    <xf numFmtId="164" fontId="0" fillId="2" borderId="0" xfId="1" applyFont="1" applyFill="1"/>
    <xf numFmtId="0" fontId="0" fillId="0" borderId="1" xfId="0" applyFont="1" applyBorder="1" applyAlignment="1">
      <alignment horizontal="center" wrapText="1"/>
    </xf>
    <xf numFmtId="164" fontId="0" fillId="2" borderId="1" xfId="1" applyFont="1" applyFill="1" applyBorder="1"/>
    <xf numFmtId="164" fontId="0" fillId="2" borderId="0" xfId="0" applyNumberFormat="1" applyFill="1"/>
    <xf numFmtId="164" fontId="0" fillId="3" borderId="1" xfId="1" applyFont="1" applyFill="1" applyBorder="1"/>
    <xf numFmtId="164" fontId="1" fillId="3" borderId="1" xfId="1" applyFont="1" applyFill="1" applyBorder="1"/>
    <xf numFmtId="164" fontId="0" fillId="0" borderId="9" xfId="1" applyFont="1" applyBorder="1"/>
    <xf numFmtId="164" fontId="1" fillId="0" borderId="9" xfId="1" applyFont="1" applyBorder="1"/>
    <xf numFmtId="0" fontId="9" fillId="0" borderId="6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164" fontId="1" fillId="0" borderId="0" xfId="1" applyFont="1" applyBorder="1"/>
    <xf numFmtId="0" fontId="1" fillId="0" borderId="0" xfId="0" applyFont="1" applyBorder="1"/>
    <xf numFmtId="0" fontId="1" fillId="0" borderId="7" xfId="0" applyFont="1" applyBorder="1"/>
    <xf numFmtId="0" fontId="1" fillId="0" borderId="0" xfId="0" applyFont="1"/>
    <xf numFmtId="164" fontId="1" fillId="0" borderId="0" xfId="1" applyFont="1"/>
    <xf numFmtId="10" fontId="0" fillId="0" borderId="0" xfId="2" applyNumberFormat="1" applyFont="1"/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5" fillId="0" borderId="8" xfId="0" applyFont="1" applyBorder="1" applyAlignment="1"/>
    <xf numFmtId="0" fontId="5" fillId="0" borderId="1" xfId="0" applyFont="1" applyBorder="1"/>
    <xf numFmtId="164" fontId="9" fillId="0" borderId="1" xfId="1" applyFont="1" applyBorder="1"/>
    <xf numFmtId="10" fontId="5" fillId="0" borderId="1" xfId="0" applyNumberFormat="1" applyFont="1" applyBorder="1"/>
    <xf numFmtId="164" fontId="9" fillId="0" borderId="9" xfId="1" applyFont="1" applyBorder="1"/>
    <xf numFmtId="0" fontId="5" fillId="0" borderId="0" xfId="0" applyFont="1"/>
    <xf numFmtId="164" fontId="5" fillId="0" borderId="0" xfId="0" applyNumberFormat="1" applyFont="1"/>
    <xf numFmtId="164" fontId="5" fillId="0" borderId="0" xfId="1" applyFont="1"/>
    <xf numFmtId="164" fontId="5" fillId="0" borderId="1" xfId="1" applyFont="1" applyBorder="1"/>
    <xf numFmtId="0" fontId="10" fillId="0" borderId="9" xfId="0" applyFont="1" applyBorder="1"/>
    <xf numFmtId="164" fontId="5" fillId="2" borderId="0" xfId="0" applyNumberFormat="1" applyFont="1" applyFill="1"/>
    <xf numFmtId="164" fontId="9" fillId="0" borderId="1" xfId="1" applyFont="1" applyBorder="1" applyAlignment="1">
      <alignment horizontal="right"/>
    </xf>
    <xf numFmtId="0" fontId="0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5" fillId="0" borderId="13" xfId="0" applyFont="1" applyBorder="1" applyAlignment="1"/>
    <xf numFmtId="0" fontId="5" fillId="0" borderId="14" xfId="0" applyFont="1" applyBorder="1"/>
    <xf numFmtId="164" fontId="9" fillId="0" borderId="14" xfId="1" applyFont="1" applyBorder="1"/>
    <xf numFmtId="0" fontId="10" fillId="0" borderId="15" xfId="0" applyFont="1" applyBorder="1"/>
    <xf numFmtId="0" fontId="9" fillId="0" borderId="8" xfId="0" applyFont="1" applyBorder="1" applyAlignment="1"/>
    <xf numFmtId="0" fontId="9" fillId="0" borderId="1" xfId="0" applyFont="1" applyBorder="1"/>
    <xf numFmtId="0" fontId="11" fillId="0" borderId="9" xfId="0" applyFont="1" applyBorder="1"/>
    <xf numFmtId="0" fontId="9" fillId="0" borderId="0" xfId="0" applyFont="1"/>
    <xf numFmtId="164" fontId="0" fillId="0" borderId="1" xfId="1" applyFont="1" applyBorder="1" applyAlignment="1">
      <alignment vertical="center"/>
    </xf>
    <xf numFmtId="0" fontId="0" fillId="0" borderId="6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wrapText="1"/>
    </xf>
    <xf numFmtId="164" fontId="0" fillId="0" borderId="1" xfId="1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64" fontId="0" fillId="0" borderId="18" xfId="1" applyFont="1" applyBorder="1" applyAlignment="1">
      <alignment horizontal="center" vertical="center" wrapText="1"/>
    </xf>
    <xf numFmtId="164" fontId="0" fillId="0" borderId="19" xfId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64" fontId="0" fillId="0" borderId="1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752475</xdr:colOff>
      <xdr:row>60</xdr:row>
      <xdr:rowOff>171450</xdr:rowOff>
    </xdr:from>
    <xdr:to>
      <xdr:col>7</xdr:col>
      <xdr:colOff>76200</xdr:colOff>
      <xdr:row>63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2639675"/>
          <a:ext cx="10668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2038350</xdr:colOff>
      <xdr:row>60</xdr:row>
      <xdr:rowOff>173655</xdr:rowOff>
    </xdr:from>
    <xdr:to>
      <xdr:col>0</xdr:col>
      <xdr:colOff>2628900</xdr:colOff>
      <xdr:row>63</xdr:row>
      <xdr:rowOff>52577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0" y="12641880"/>
          <a:ext cx="590550" cy="4504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43</xdr:row>
      <xdr:rowOff>28575</xdr:rowOff>
    </xdr:from>
    <xdr:to>
      <xdr:col>7</xdr:col>
      <xdr:colOff>390525</xdr:colOff>
      <xdr:row>45</xdr:row>
      <xdr:rowOff>47625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9010650"/>
          <a:ext cx="10668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4"/>
  <sheetViews>
    <sheetView workbookViewId="0">
      <selection activeCell="A5" sqref="A5:I5"/>
    </sheetView>
  </sheetViews>
  <sheetFormatPr defaultRowHeight="15" x14ac:dyDescent="0.25"/>
  <cols>
    <col min="1" max="1" width="45.28515625" customWidth="1"/>
    <col min="2" max="2" width="31.28515625" customWidth="1"/>
    <col min="3" max="3" width="14.140625" style="7" customWidth="1"/>
    <col min="4" max="5" width="12" customWidth="1"/>
    <col min="6" max="6" width="12.140625" customWidth="1"/>
    <col min="7" max="7" width="16.42578125" customWidth="1"/>
    <col min="8" max="8" width="12" customWidth="1"/>
    <col min="9" max="9" width="19.28515625" customWidth="1"/>
  </cols>
  <sheetData>
    <row r="1" spans="1:9" s="1" customFormat="1" ht="15.75" x14ac:dyDescent="0.25">
      <c r="A1" s="2" t="s">
        <v>12</v>
      </c>
      <c r="C1" s="6"/>
    </row>
    <row r="2" spans="1:9" s="1" customFormat="1" ht="16.5" thickBot="1" x14ac:dyDescent="0.3">
      <c r="C2" s="6"/>
    </row>
    <row r="3" spans="1:9" s="1" customFormat="1" ht="15.75" x14ac:dyDescent="0.25">
      <c r="A3" s="95" t="s">
        <v>11</v>
      </c>
      <c r="B3" s="96"/>
      <c r="C3" s="96"/>
      <c r="D3" s="96"/>
      <c r="E3" s="96"/>
      <c r="F3" s="96"/>
      <c r="G3" s="96"/>
      <c r="H3" s="96"/>
      <c r="I3" s="97"/>
    </row>
    <row r="4" spans="1:9" s="1" customFormat="1" ht="15.75" x14ac:dyDescent="0.25">
      <c r="A4" s="98" t="s">
        <v>43</v>
      </c>
      <c r="B4" s="99"/>
      <c r="C4" s="99"/>
      <c r="D4" s="99"/>
      <c r="E4" s="99"/>
      <c r="F4" s="99"/>
      <c r="G4" s="99"/>
      <c r="H4" s="99"/>
      <c r="I4" s="100"/>
    </row>
    <row r="5" spans="1:9" s="1" customFormat="1" ht="15.75" x14ac:dyDescent="0.25">
      <c r="A5" s="98" t="s">
        <v>42</v>
      </c>
      <c r="B5" s="99"/>
      <c r="C5" s="99"/>
      <c r="D5" s="99"/>
      <c r="E5" s="99"/>
      <c r="F5" s="99"/>
      <c r="G5" s="99"/>
      <c r="H5" s="99"/>
      <c r="I5" s="100"/>
    </row>
    <row r="6" spans="1:9" s="1" customFormat="1" ht="15.75" x14ac:dyDescent="0.25">
      <c r="A6" s="14"/>
      <c r="B6" s="4"/>
      <c r="C6" s="15"/>
      <c r="D6" s="4"/>
      <c r="E6" s="4"/>
      <c r="F6" s="4"/>
      <c r="G6" s="4"/>
      <c r="H6" s="4"/>
      <c r="I6" s="16"/>
    </row>
    <row r="7" spans="1:9" s="1" customFormat="1" ht="15.75" x14ac:dyDescent="0.25">
      <c r="A7" s="14"/>
      <c r="B7" s="4"/>
      <c r="C7" s="15"/>
      <c r="D7" s="4"/>
      <c r="E7" s="4"/>
      <c r="F7" s="4"/>
      <c r="G7" s="4"/>
      <c r="H7" s="4"/>
      <c r="I7" s="16"/>
    </row>
    <row r="8" spans="1:9" s="1" customFormat="1" ht="15.75" x14ac:dyDescent="0.25">
      <c r="A8" s="101" t="s">
        <v>0</v>
      </c>
      <c r="B8" s="102" t="s">
        <v>1</v>
      </c>
      <c r="C8" s="103" t="s">
        <v>2</v>
      </c>
      <c r="D8" s="102" t="s">
        <v>3</v>
      </c>
      <c r="E8" s="102" t="s">
        <v>4</v>
      </c>
      <c r="F8" s="102" t="s">
        <v>5</v>
      </c>
      <c r="G8" s="102"/>
      <c r="H8" s="102" t="s">
        <v>8</v>
      </c>
      <c r="I8" s="104" t="s">
        <v>9</v>
      </c>
    </row>
    <row r="9" spans="1:9" s="1" customFormat="1" ht="31.5" customHeight="1" x14ac:dyDescent="0.25">
      <c r="A9" s="101"/>
      <c r="B9" s="102"/>
      <c r="C9" s="103"/>
      <c r="D9" s="102"/>
      <c r="E9" s="102"/>
      <c r="F9" s="5" t="s">
        <v>6</v>
      </c>
      <c r="G9" s="5" t="s">
        <v>7</v>
      </c>
      <c r="H9" s="102"/>
      <c r="I9" s="104"/>
    </row>
    <row r="10" spans="1:9" s="1" customFormat="1" ht="18.75" customHeight="1" x14ac:dyDescent="0.25">
      <c r="A10" s="17" t="s">
        <v>16</v>
      </c>
      <c r="B10" s="3"/>
      <c r="C10" s="8"/>
      <c r="D10" s="3"/>
      <c r="E10" s="3"/>
      <c r="F10" s="3"/>
      <c r="G10" s="8"/>
      <c r="H10" s="3"/>
      <c r="I10" s="18"/>
    </row>
    <row r="11" spans="1:9" s="1" customFormat="1" ht="15.75" x14ac:dyDescent="0.25">
      <c r="A11" s="19" t="s">
        <v>17</v>
      </c>
      <c r="B11" s="3" t="s">
        <v>23</v>
      </c>
      <c r="C11" s="8">
        <v>347428.62</v>
      </c>
      <c r="D11" s="3"/>
      <c r="E11" s="3"/>
      <c r="F11" s="13"/>
      <c r="G11" s="8"/>
      <c r="H11" s="3"/>
      <c r="I11" s="18"/>
    </row>
    <row r="12" spans="1:9" s="1" customFormat="1" ht="15.75" x14ac:dyDescent="0.25">
      <c r="A12" s="19" t="s">
        <v>18</v>
      </c>
      <c r="B12" s="3"/>
      <c r="C12" s="8">
        <v>762959.7</v>
      </c>
      <c r="D12" s="3"/>
      <c r="E12" s="3"/>
      <c r="F12" s="13"/>
      <c r="G12" s="8"/>
      <c r="H12" s="3"/>
      <c r="I12" s="18"/>
    </row>
    <row r="13" spans="1:9" s="1" customFormat="1" ht="15.75" x14ac:dyDescent="0.25">
      <c r="A13" s="19" t="s">
        <v>19</v>
      </c>
      <c r="B13" s="3"/>
      <c r="C13" s="8">
        <v>145860</v>
      </c>
      <c r="D13" s="3"/>
      <c r="E13" s="3"/>
      <c r="F13" s="13"/>
      <c r="G13" s="8"/>
      <c r="H13" s="3"/>
      <c r="I13" s="18"/>
    </row>
    <row r="14" spans="1:9" s="1" customFormat="1" ht="15.75" x14ac:dyDescent="0.25">
      <c r="A14" s="19" t="s">
        <v>20</v>
      </c>
      <c r="B14" s="3" t="s">
        <v>26</v>
      </c>
      <c r="C14" s="8">
        <v>106489.05</v>
      </c>
      <c r="D14" s="3"/>
      <c r="E14" s="3"/>
      <c r="F14" s="13"/>
      <c r="G14" s="8"/>
      <c r="H14" s="3"/>
      <c r="I14" s="18"/>
    </row>
    <row r="15" spans="1:9" s="1" customFormat="1" ht="15.75" x14ac:dyDescent="0.25">
      <c r="A15" s="19" t="s">
        <v>21</v>
      </c>
      <c r="B15" s="3" t="s">
        <v>24</v>
      </c>
      <c r="C15" s="8">
        <v>40374.400000000001</v>
      </c>
      <c r="D15" s="3"/>
      <c r="E15" s="3"/>
      <c r="F15" s="13"/>
      <c r="G15" s="8"/>
      <c r="H15" s="3"/>
      <c r="I15" s="18">
        <v>0</v>
      </c>
    </row>
    <row r="16" spans="1:9" s="1" customFormat="1" ht="15.75" x14ac:dyDescent="0.25">
      <c r="A16" s="19" t="s">
        <v>22</v>
      </c>
      <c r="B16" s="3" t="s">
        <v>25</v>
      </c>
      <c r="C16" s="8">
        <v>13426</v>
      </c>
      <c r="D16" s="12"/>
      <c r="E16" s="12"/>
      <c r="F16" s="13"/>
      <c r="G16" s="8"/>
      <c r="H16" s="3"/>
      <c r="I16" s="26"/>
    </row>
    <row r="17" spans="1:9" s="1" customFormat="1" ht="15.75" x14ac:dyDescent="0.25">
      <c r="A17" s="19"/>
      <c r="B17" s="3"/>
      <c r="C17" s="9">
        <f>SUM(C11:C16)</f>
        <v>1416537.7699999998</v>
      </c>
      <c r="D17" s="3"/>
      <c r="E17" s="3"/>
      <c r="F17" s="13"/>
      <c r="G17" s="9">
        <f>SUM(G11:G16)</f>
        <v>0</v>
      </c>
      <c r="H17" s="3"/>
      <c r="I17" s="26"/>
    </row>
    <row r="18" spans="1:9" s="1" customFormat="1" ht="15.75" x14ac:dyDescent="0.25">
      <c r="A18" s="19"/>
      <c r="B18" s="3"/>
      <c r="C18" s="8"/>
      <c r="D18" s="3"/>
      <c r="E18" s="3"/>
      <c r="F18" s="13"/>
      <c r="G18" s="8"/>
      <c r="H18" s="3"/>
      <c r="I18" s="26"/>
    </row>
    <row r="19" spans="1:9" s="1" customFormat="1" ht="19.5" customHeight="1" x14ac:dyDescent="0.25">
      <c r="A19" s="17" t="s">
        <v>33</v>
      </c>
      <c r="B19" s="3"/>
      <c r="C19" s="8"/>
      <c r="D19" s="3"/>
      <c r="E19" s="3"/>
      <c r="F19" s="13"/>
      <c r="G19" s="8"/>
      <c r="H19" s="3"/>
      <c r="I19" s="26"/>
    </row>
    <row r="20" spans="1:9" s="1" customFormat="1" ht="15.75" x14ac:dyDescent="0.25">
      <c r="A20" s="19" t="s">
        <v>27</v>
      </c>
      <c r="B20" s="3" t="s">
        <v>30</v>
      </c>
      <c r="C20" s="8">
        <v>136241.68</v>
      </c>
      <c r="D20" s="3"/>
      <c r="E20" s="3"/>
      <c r="F20" s="13"/>
      <c r="G20" s="8"/>
      <c r="H20" s="3"/>
      <c r="I20" s="26"/>
    </row>
    <row r="21" spans="1:9" s="1" customFormat="1" ht="15.75" x14ac:dyDescent="0.25">
      <c r="A21" s="19" t="s">
        <v>28</v>
      </c>
      <c r="B21" s="3" t="s">
        <v>31</v>
      </c>
      <c r="C21" s="8">
        <v>176292.33</v>
      </c>
      <c r="D21" s="3"/>
      <c r="E21" s="3"/>
      <c r="F21" s="13"/>
      <c r="G21" s="8"/>
      <c r="H21" s="3"/>
      <c r="I21" s="26"/>
    </row>
    <row r="22" spans="1:9" s="1" customFormat="1" ht="15.75" x14ac:dyDescent="0.25">
      <c r="A22" s="19" t="s">
        <v>29</v>
      </c>
      <c r="B22" s="3" t="s">
        <v>32</v>
      </c>
      <c r="C22" s="8">
        <v>38391.599999999999</v>
      </c>
      <c r="D22" s="12"/>
      <c r="E22" s="12"/>
      <c r="F22" s="13"/>
      <c r="G22" s="8"/>
      <c r="H22" s="3"/>
      <c r="I22" s="26"/>
    </row>
    <row r="23" spans="1:9" s="1" customFormat="1" ht="15.75" x14ac:dyDescent="0.25">
      <c r="A23" s="19"/>
      <c r="B23" s="3"/>
      <c r="C23" s="9">
        <f>SUM(C20:C22)</f>
        <v>350925.61</v>
      </c>
      <c r="D23" s="3"/>
      <c r="E23" s="3"/>
      <c r="F23" s="13"/>
      <c r="G23" s="9">
        <f>SUM(G20:G22)</f>
        <v>0</v>
      </c>
      <c r="H23" s="3"/>
      <c r="I23" s="18"/>
    </row>
    <row r="24" spans="1:9" s="1" customFormat="1" ht="15.75" x14ac:dyDescent="0.25">
      <c r="A24" s="19"/>
      <c r="B24" s="3"/>
      <c r="C24" s="8"/>
      <c r="D24" s="3"/>
      <c r="E24" s="3"/>
      <c r="F24" s="13"/>
      <c r="G24" s="8"/>
      <c r="H24" s="3"/>
      <c r="I24" s="18"/>
    </row>
    <row r="25" spans="1:9" s="1" customFormat="1" ht="21" customHeight="1" x14ac:dyDescent="0.25">
      <c r="A25" s="20" t="s">
        <v>34</v>
      </c>
      <c r="B25" s="3"/>
      <c r="C25" s="8"/>
      <c r="D25" s="3"/>
      <c r="E25" s="3"/>
      <c r="F25" s="13"/>
      <c r="G25" s="8"/>
      <c r="H25" s="3"/>
      <c r="I25" s="18"/>
    </row>
    <row r="26" spans="1:9" s="1" customFormat="1" ht="15.75" x14ac:dyDescent="0.25">
      <c r="A26" s="19" t="s">
        <v>36</v>
      </c>
      <c r="B26" s="3"/>
      <c r="C26" s="8">
        <v>250000</v>
      </c>
      <c r="D26" s="3"/>
      <c r="E26" s="3"/>
      <c r="F26" s="13"/>
      <c r="G26" s="8">
        <v>0</v>
      </c>
      <c r="H26" s="3"/>
      <c r="I26" s="18"/>
    </row>
    <row r="27" spans="1:9" s="1" customFormat="1" ht="15.75" x14ac:dyDescent="0.25">
      <c r="A27" s="19" t="s">
        <v>37</v>
      </c>
      <c r="B27" s="3"/>
      <c r="C27" s="8">
        <v>27320</v>
      </c>
      <c r="D27" s="3"/>
      <c r="E27" s="3"/>
      <c r="F27" s="13"/>
      <c r="G27" s="8"/>
      <c r="H27" s="3"/>
      <c r="I27" s="18"/>
    </row>
    <row r="28" spans="1:9" s="1" customFormat="1" ht="15.75" x14ac:dyDescent="0.25">
      <c r="A28" s="19" t="s">
        <v>35</v>
      </c>
      <c r="B28" s="3"/>
      <c r="C28" s="8">
        <v>395758.5</v>
      </c>
      <c r="D28" s="3"/>
      <c r="E28" s="3"/>
      <c r="F28" s="13"/>
      <c r="G28" s="8"/>
      <c r="H28" s="3"/>
      <c r="I28" s="18"/>
    </row>
    <row r="29" spans="1:9" s="1" customFormat="1" ht="15.75" x14ac:dyDescent="0.25">
      <c r="A29" s="19" t="s">
        <v>38</v>
      </c>
      <c r="B29" s="3"/>
      <c r="C29" s="8">
        <v>49388</v>
      </c>
      <c r="D29" s="3"/>
      <c r="E29" s="3"/>
      <c r="F29" s="13"/>
      <c r="G29" s="8"/>
      <c r="H29" s="3"/>
      <c r="I29" s="18"/>
    </row>
    <row r="30" spans="1:9" s="1" customFormat="1" ht="15.75" x14ac:dyDescent="0.25">
      <c r="A30" s="19" t="s">
        <v>39</v>
      </c>
      <c r="B30" s="3"/>
      <c r="C30" s="8">
        <v>100200</v>
      </c>
      <c r="D30" s="3"/>
      <c r="E30" s="3"/>
      <c r="F30" s="13"/>
      <c r="G30" s="8"/>
      <c r="H30" s="3"/>
      <c r="I30" s="18"/>
    </row>
    <row r="31" spans="1:9" s="1" customFormat="1" ht="15.75" x14ac:dyDescent="0.25">
      <c r="A31" s="19"/>
      <c r="B31" s="3"/>
      <c r="C31" s="9">
        <f>SUM(C26:C30)</f>
        <v>822666.5</v>
      </c>
      <c r="D31" s="3"/>
      <c r="E31" s="3"/>
      <c r="F31" s="13"/>
      <c r="G31" s="8">
        <f>SUM(G26:G30)</f>
        <v>0</v>
      </c>
      <c r="H31" s="3"/>
      <c r="I31" s="18"/>
    </row>
    <row r="32" spans="1:9" s="1" customFormat="1" ht="16.5" thickBot="1" x14ac:dyDescent="0.3">
      <c r="A32" s="19"/>
      <c r="B32" s="3"/>
      <c r="C32" s="10">
        <f>C17+C23+C31</f>
        <v>2590129.88</v>
      </c>
      <c r="D32" s="10"/>
      <c r="E32" s="10"/>
      <c r="F32" s="10"/>
      <c r="G32" s="10">
        <f>G17+G23+G31</f>
        <v>0</v>
      </c>
      <c r="H32" s="3"/>
      <c r="I32" s="18"/>
    </row>
    <row r="33" spans="1:9" ht="15.75" thickTop="1" x14ac:dyDescent="0.25">
      <c r="A33" s="14"/>
      <c r="B33" s="4"/>
      <c r="C33" s="15"/>
      <c r="D33" s="4"/>
      <c r="E33" s="4"/>
      <c r="F33" s="4"/>
      <c r="G33" s="4"/>
      <c r="H33" s="4"/>
      <c r="I33" s="16"/>
    </row>
    <row r="34" spans="1:9" ht="47.25" customHeight="1" x14ac:dyDescent="0.25">
      <c r="A34" s="90" t="s">
        <v>13</v>
      </c>
      <c r="B34" s="91"/>
      <c r="C34" s="91"/>
      <c r="D34" s="91"/>
      <c r="E34" s="91"/>
      <c r="F34" s="4"/>
      <c r="G34" s="4"/>
      <c r="H34" s="4"/>
      <c r="I34" s="16"/>
    </row>
    <row r="35" spans="1:9" x14ac:dyDescent="0.25">
      <c r="A35" s="14"/>
      <c r="B35" s="4"/>
      <c r="C35" s="15"/>
      <c r="D35" s="4"/>
      <c r="E35" s="4"/>
      <c r="F35" s="4"/>
      <c r="G35" s="4"/>
      <c r="H35" s="4"/>
      <c r="I35" s="16"/>
    </row>
    <row r="36" spans="1:9" x14ac:dyDescent="0.25">
      <c r="A36" s="14"/>
      <c r="B36" s="4"/>
      <c r="C36" s="15"/>
      <c r="D36" s="4"/>
      <c r="E36" s="4"/>
      <c r="F36" s="4"/>
      <c r="G36" s="4"/>
      <c r="H36" s="4"/>
      <c r="I36" s="16"/>
    </row>
    <row r="37" spans="1:9" x14ac:dyDescent="0.25">
      <c r="A37" s="21" t="s">
        <v>40</v>
      </c>
      <c r="B37" s="11"/>
      <c r="C37" s="15"/>
      <c r="D37" s="4"/>
      <c r="E37" s="4"/>
      <c r="F37" s="4"/>
      <c r="G37" s="92" t="s">
        <v>41</v>
      </c>
      <c r="H37" s="92"/>
      <c r="I37" s="16"/>
    </row>
    <row r="38" spans="1:9" x14ac:dyDescent="0.25">
      <c r="A38" s="93" t="s">
        <v>14</v>
      </c>
      <c r="B38" s="94"/>
      <c r="C38" s="15"/>
      <c r="D38" s="4"/>
      <c r="E38" s="4"/>
      <c r="F38" s="4"/>
      <c r="G38" s="94" t="s">
        <v>10</v>
      </c>
      <c r="H38" s="94"/>
      <c r="I38" s="16"/>
    </row>
    <row r="39" spans="1:9" ht="15.75" thickBot="1" x14ac:dyDescent="0.3">
      <c r="A39" s="22"/>
      <c r="B39" s="23"/>
      <c r="C39" s="24"/>
      <c r="D39" s="23"/>
      <c r="E39" s="23"/>
      <c r="F39" s="23"/>
      <c r="G39" s="23"/>
      <c r="H39" s="23"/>
      <c r="I39" s="25"/>
    </row>
    <row r="45" spans="1:9" ht="15.75" x14ac:dyDescent="0.25">
      <c r="A45" s="2" t="s">
        <v>12</v>
      </c>
      <c r="B45" s="1"/>
      <c r="C45" s="6"/>
      <c r="D45" s="1"/>
      <c r="E45" s="1"/>
      <c r="F45" s="1"/>
      <c r="G45" s="1"/>
      <c r="H45" s="1"/>
      <c r="I45" s="1"/>
    </row>
    <row r="46" spans="1:9" ht="16.5" thickBot="1" x14ac:dyDescent="0.3">
      <c r="A46" s="1"/>
      <c r="B46" s="1"/>
      <c r="C46" s="6"/>
      <c r="D46" s="1"/>
      <c r="E46" s="1"/>
      <c r="F46" s="1"/>
      <c r="G46" s="1"/>
      <c r="H46" s="1"/>
      <c r="I46" s="1"/>
    </row>
    <row r="47" spans="1:9" x14ac:dyDescent="0.25">
      <c r="A47" s="95" t="s">
        <v>11</v>
      </c>
      <c r="B47" s="96"/>
      <c r="C47" s="96"/>
      <c r="D47" s="96"/>
      <c r="E47" s="96"/>
      <c r="F47" s="96"/>
      <c r="G47" s="96"/>
      <c r="H47" s="96"/>
      <c r="I47" s="97"/>
    </row>
    <row r="48" spans="1:9" x14ac:dyDescent="0.25">
      <c r="A48" s="98" t="s">
        <v>43</v>
      </c>
      <c r="B48" s="99"/>
      <c r="C48" s="99"/>
      <c r="D48" s="99"/>
      <c r="E48" s="99"/>
      <c r="F48" s="99"/>
      <c r="G48" s="99"/>
      <c r="H48" s="99"/>
      <c r="I48" s="100"/>
    </row>
    <row r="49" spans="1:9" x14ac:dyDescent="0.25">
      <c r="A49" s="98" t="s">
        <v>42</v>
      </c>
      <c r="B49" s="99"/>
      <c r="C49" s="99"/>
      <c r="D49" s="99"/>
      <c r="E49" s="99"/>
      <c r="F49" s="99"/>
      <c r="G49" s="99"/>
      <c r="H49" s="99"/>
      <c r="I49" s="100"/>
    </row>
    <row r="50" spans="1:9" x14ac:dyDescent="0.25">
      <c r="A50" s="14"/>
      <c r="B50" s="4"/>
      <c r="C50" s="15"/>
      <c r="D50" s="4"/>
      <c r="E50" s="4"/>
      <c r="F50" s="4"/>
      <c r="G50" s="4"/>
      <c r="H50" s="4"/>
      <c r="I50" s="16"/>
    </row>
    <row r="51" spans="1:9" x14ac:dyDescent="0.25">
      <c r="A51" s="14"/>
      <c r="B51" s="4"/>
      <c r="C51" s="15"/>
      <c r="D51" s="4"/>
      <c r="E51" s="4"/>
      <c r="F51" s="4"/>
      <c r="G51" s="4"/>
      <c r="H51" s="4"/>
      <c r="I51" s="16"/>
    </row>
    <row r="52" spans="1:9" x14ac:dyDescent="0.25">
      <c r="A52" s="101" t="s">
        <v>0</v>
      </c>
      <c r="B52" s="102" t="s">
        <v>1</v>
      </c>
      <c r="C52" s="103" t="s">
        <v>2</v>
      </c>
      <c r="D52" s="102" t="s">
        <v>3</v>
      </c>
      <c r="E52" s="102" t="s">
        <v>4</v>
      </c>
      <c r="F52" s="102" t="s">
        <v>5</v>
      </c>
      <c r="G52" s="102"/>
      <c r="H52" s="102" t="s">
        <v>8</v>
      </c>
      <c r="I52" s="104" t="s">
        <v>9</v>
      </c>
    </row>
    <row r="53" spans="1:9" ht="30" x14ac:dyDescent="0.25">
      <c r="A53" s="101"/>
      <c r="B53" s="102"/>
      <c r="C53" s="103"/>
      <c r="D53" s="102"/>
      <c r="E53" s="102"/>
      <c r="F53" s="28" t="s">
        <v>6</v>
      </c>
      <c r="G53" s="28" t="s">
        <v>7</v>
      </c>
      <c r="H53" s="102"/>
      <c r="I53" s="104"/>
    </row>
    <row r="54" spans="1:9" x14ac:dyDescent="0.25">
      <c r="A54" s="17" t="s">
        <v>16</v>
      </c>
      <c r="B54" s="3"/>
      <c r="C54" s="8"/>
      <c r="D54" s="3"/>
      <c r="E54" s="3"/>
      <c r="F54" s="3"/>
      <c r="G54" s="8"/>
      <c r="H54" s="3"/>
      <c r="I54" s="18"/>
    </row>
    <row r="55" spans="1:9" x14ac:dyDescent="0.25">
      <c r="A55" s="19" t="s">
        <v>17</v>
      </c>
      <c r="B55" s="3" t="s">
        <v>23</v>
      </c>
      <c r="C55" s="8">
        <v>347428.62</v>
      </c>
      <c r="D55" s="3"/>
      <c r="E55" s="3"/>
      <c r="F55" s="13"/>
      <c r="G55" s="8"/>
      <c r="H55" s="3"/>
      <c r="I55" s="18"/>
    </row>
    <row r="56" spans="1:9" x14ac:dyDescent="0.25">
      <c r="A56" s="19" t="s">
        <v>18</v>
      </c>
      <c r="B56" s="3"/>
      <c r="C56" s="8">
        <v>762959.7</v>
      </c>
      <c r="D56" s="3"/>
      <c r="E56" s="3"/>
      <c r="F56" s="13"/>
      <c r="G56" s="8"/>
      <c r="H56" s="3"/>
      <c r="I56" s="18"/>
    </row>
    <row r="57" spans="1:9" x14ac:dyDescent="0.25">
      <c r="A57" s="19" t="s">
        <v>19</v>
      </c>
      <c r="B57" s="3"/>
      <c r="C57" s="8">
        <v>145860</v>
      </c>
      <c r="D57" s="3"/>
      <c r="E57" s="3"/>
      <c r="F57" s="13"/>
      <c r="G57" s="8"/>
      <c r="H57" s="3"/>
      <c r="I57" s="18"/>
    </row>
    <row r="58" spans="1:9" x14ac:dyDescent="0.25">
      <c r="A58" s="19" t="s">
        <v>20</v>
      </c>
      <c r="B58" s="3" t="s">
        <v>26</v>
      </c>
      <c r="C58" s="8">
        <v>106489.05</v>
      </c>
      <c r="D58" s="3"/>
      <c r="E58" s="3"/>
      <c r="F58" s="13"/>
      <c r="G58" s="8"/>
      <c r="H58" s="3"/>
      <c r="I58" s="18"/>
    </row>
    <row r="59" spans="1:9" x14ac:dyDescent="0.25">
      <c r="A59" s="19" t="s">
        <v>21</v>
      </c>
      <c r="B59" s="3" t="s">
        <v>24</v>
      </c>
      <c r="C59" s="8">
        <v>40374.400000000001</v>
      </c>
      <c r="D59" s="3"/>
      <c r="E59" s="3"/>
      <c r="F59" s="13"/>
      <c r="G59" s="8"/>
      <c r="H59" s="3"/>
      <c r="I59" s="18">
        <v>0</v>
      </c>
    </row>
    <row r="60" spans="1:9" x14ac:dyDescent="0.25">
      <c r="A60" s="19" t="s">
        <v>22</v>
      </c>
      <c r="B60" s="3" t="s">
        <v>25</v>
      </c>
      <c r="C60" s="8">
        <v>13426</v>
      </c>
      <c r="D60" s="12"/>
      <c r="E60" s="12"/>
      <c r="F60" s="13"/>
      <c r="G60" s="8"/>
      <c r="H60" s="3"/>
      <c r="I60" s="26"/>
    </row>
    <row r="61" spans="1:9" x14ac:dyDescent="0.25">
      <c r="A61" s="19"/>
      <c r="B61" s="3"/>
      <c r="C61" s="9">
        <f>SUM(C55:C60)</f>
        <v>1416537.7699999998</v>
      </c>
      <c r="D61" s="3"/>
      <c r="E61" s="3"/>
      <c r="F61" s="13"/>
      <c r="G61" s="9">
        <f>SUM(G55:G60)</f>
        <v>0</v>
      </c>
      <c r="H61" s="3"/>
      <c r="I61" s="26"/>
    </row>
    <row r="62" spans="1:9" x14ac:dyDescent="0.25">
      <c r="A62" s="19"/>
      <c r="B62" s="3"/>
      <c r="C62" s="8"/>
      <c r="D62" s="3"/>
      <c r="E62" s="3"/>
      <c r="F62" s="13"/>
      <c r="G62" s="8"/>
      <c r="H62" s="3"/>
      <c r="I62" s="26"/>
    </row>
    <row r="63" spans="1:9" x14ac:dyDescent="0.25">
      <c r="A63" s="17" t="s">
        <v>33</v>
      </c>
      <c r="B63" s="3"/>
      <c r="C63" s="8"/>
      <c r="D63" s="3"/>
      <c r="E63" s="3"/>
      <c r="F63" s="13"/>
      <c r="G63" s="8"/>
      <c r="H63" s="3"/>
      <c r="I63" s="26"/>
    </row>
    <row r="64" spans="1:9" x14ac:dyDescent="0.25">
      <c r="A64" s="19" t="s">
        <v>27</v>
      </c>
      <c r="B64" s="3" t="s">
        <v>30</v>
      </c>
      <c r="C64" s="8">
        <v>136241.68</v>
      </c>
      <c r="D64" s="3"/>
      <c r="E64" s="3"/>
      <c r="F64" s="13"/>
      <c r="G64" s="8"/>
      <c r="H64" s="3"/>
      <c r="I64" s="26"/>
    </row>
    <row r="65" spans="1:9" x14ac:dyDescent="0.25">
      <c r="A65" s="19" t="s">
        <v>28</v>
      </c>
      <c r="B65" s="3" t="s">
        <v>31</v>
      </c>
      <c r="C65" s="8">
        <v>176292.33</v>
      </c>
      <c r="D65" s="3"/>
      <c r="E65" s="3"/>
      <c r="F65" s="13"/>
      <c r="G65" s="8"/>
      <c r="H65" s="3"/>
      <c r="I65" s="26"/>
    </row>
    <row r="66" spans="1:9" x14ac:dyDescent="0.25">
      <c r="A66" s="19" t="s">
        <v>29</v>
      </c>
      <c r="B66" s="3" t="s">
        <v>32</v>
      </c>
      <c r="C66" s="8">
        <v>38391.599999999999</v>
      </c>
      <c r="D66" s="12"/>
      <c r="E66" s="12"/>
      <c r="F66" s="13"/>
      <c r="G66" s="8"/>
      <c r="H66" s="3"/>
      <c r="I66" s="26"/>
    </row>
    <row r="67" spans="1:9" x14ac:dyDescent="0.25">
      <c r="A67" s="19"/>
      <c r="B67" s="3"/>
      <c r="C67" s="9">
        <f>SUM(C64:C66)</f>
        <v>350925.61</v>
      </c>
      <c r="D67" s="3"/>
      <c r="E67" s="3"/>
      <c r="F67" s="13"/>
      <c r="G67" s="9">
        <f>SUM(G64:G66)</f>
        <v>0</v>
      </c>
      <c r="H67" s="3"/>
      <c r="I67" s="18"/>
    </row>
    <row r="68" spans="1:9" x14ac:dyDescent="0.25">
      <c r="A68" s="19"/>
      <c r="B68" s="3"/>
      <c r="C68" s="8"/>
      <c r="D68" s="3"/>
      <c r="E68" s="3"/>
      <c r="F68" s="13"/>
      <c r="G68" s="8"/>
      <c r="H68" s="3"/>
      <c r="I68" s="18"/>
    </row>
    <row r="69" spans="1:9" x14ac:dyDescent="0.25">
      <c r="A69" s="20" t="s">
        <v>34</v>
      </c>
      <c r="B69" s="3"/>
      <c r="C69" s="8"/>
      <c r="D69" s="3"/>
      <c r="E69" s="3"/>
      <c r="F69" s="13"/>
      <c r="G69" s="8"/>
      <c r="H69" s="3"/>
      <c r="I69" s="18"/>
    </row>
    <row r="70" spans="1:9" x14ac:dyDescent="0.25">
      <c r="A70" s="19" t="s">
        <v>36</v>
      </c>
      <c r="B70" s="3"/>
      <c r="C70" s="8">
        <v>250000</v>
      </c>
      <c r="D70" s="3"/>
      <c r="E70" s="3"/>
      <c r="F70" s="13"/>
      <c r="G70" s="8">
        <v>0</v>
      </c>
      <c r="H70" s="3"/>
      <c r="I70" s="18"/>
    </row>
    <row r="71" spans="1:9" x14ac:dyDescent="0.25">
      <c r="A71" s="19" t="s">
        <v>37</v>
      </c>
      <c r="B71" s="3"/>
      <c r="C71" s="8">
        <v>27320</v>
      </c>
      <c r="D71" s="3"/>
      <c r="E71" s="3"/>
      <c r="F71" s="13"/>
      <c r="G71" s="8"/>
      <c r="H71" s="3"/>
      <c r="I71" s="18"/>
    </row>
    <row r="72" spans="1:9" x14ac:dyDescent="0.25">
      <c r="A72" s="19" t="s">
        <v>35</v>
      </c>
      <c r="B72" s="3"/>
      <c r="C72" s="8">
        <v>395758.5</v>
      </c>
      <c r="D72" s="3"/>
      <c r="E72" s="3"/>
      <c r="F72" s="13"/>
      <c r="G72" s="8"/>
      <c r="H72" s="3"/>
      <c r="I72" s="18"/>
    </row>
    <row r="73" spans="1:9" x14ac:dyDescent="0.25">
      <c r="A73" s="19" t="s">
        <v>38</v>
      </c>
      <c r="B73" s="3"/>
      <c r="C73" s="8">
        <v>49388</v>
      </c>
      <c r="D73" s="3"/>
      <c r="E73" s="3"/>
      <c r="F73" s="13"/>
      <c r="G73" s="8"/>
      <c r="H73" s="3"/>
      <c r="I73" s="18"/>
    </row>
    <row r="74" spans="1:9" x14ac:dyDescent="0.25">
      <c r="A74" s="19" t="s">
        <v>39</v>
      </c>
      <c r="B74" s="3"/>
      <c r="C74" s="8">
        <v>100200</v>
      </c>
      <c r="D74" s="3"/>
      <c r="E74" s="3"/>
      <c r="F74" s="13"/>
      <c r="G74" s="8"/>
      <c r="H74" s="3"/>
      <c r="I74" s="18"/>
    </row>
    <row r="75" spans="1:9" x14ac:dyDescent="0.25">
      <c r="A75" s="19"/>
      <c r="B75" s="3"/>
      <c r="C75" s="9">
        <f>SUM(C70:C74)</f>
        <v>822666.5</v>
      </c>
      <c r="D75" s="3"/>
      <c r="E75" s="3"/>
      <c r="F75" s="13"/>
      <c r="G75" s="8">
        <f>SUM(G70:G74)</f>
        <v>0</v>
      </c>
      <c r="H75" s="3"/>
      <c r="I75" s="18"/>
    </row>
    <row r="76" spans="1:9" ht="15.75" thickBot="1" x14ac:dyDescent="0.3">
      <c r="A76" s="19"/>
      <c r="B76" s="3"/>
      <c r="C76" s="10">
        <f>C61+C67+C75</f>
        <v>2590129.88</v>
      </c>
      <c r="D76" s="10"/>
      <c r="E76" s="10"/>
      <c r="F76" s="10"/>
      <c r="G76" s="10">
        <f>G61+G67+G75</f>
        <v>0</v>
      </c>
      <c r="H76" s="3"/>
      <c r="I76" s="18"/>
    </row>
    <row r="77" spans="1:9" ht="15.75" thickTop="1" x14ac:dyDescent="0.25">
      <c r="A77" s="14"/>
      <c r="B77" s="4"/>
      <c r="C77" s="15"/>
      <c r="D77" s="4"/>
      <c r="E77" s="4"/>
      <c r="F77" s="4"/>
      <c r="G77" s="4"/>
      <c r="H77" s="4"/>
      <c r="I77" s="16"/>
    </row>
    <row r="78" spans="1:9" x14ac:dyDescent="0.25">
      <c r="A78" s="90" t="s">
        <v>13</v>
      </c>
      <c r="B78" s="91"/>
      <c r="C78" s="91"/>
      <c r="D78" s="91"/>
      <c r="E78" s="91"/>
      <c r="F78" s="4"/>
      <c r="G78" s="4"/>
      <c r="H78" s="4"/>
      <c r="I78" s="16"/>
    </row>
    <row r="79" spans="1:9" x14ac:dyDescent="0.25">
      <c r="A79" s="14"/>
      <c r="B79" s="4"/>
      <c r="C79" s="15"/>
      <c r="D79" s="4"/>
      <c r="E79" s="4"/>
      <c r="F79" s="4"/>
      <c r="G79" s="4"/>
      <c r="H79" s="4"/>
      <c r="I79" s="16"/>
    </row>
    <row r="80" spans="1:9" x14ac:dyDescent="0.25">
      <c r="A80" s="14"/>
      <c r="B80" s="4"/>
      <c r="C80" s="15"/>
      <c r="D80" s="4"/>
      <c r="E80" s="4"/>
      <c r="F80" s="4"/>
      <c r="G80" s="4"/>
      <c r="H80" s="4"/>
      <c r="I80" s="16"/>
    </row>
    <row r="81" spans="1:9" x14ac:dyDescent="0.25">
      <c r="A81" s="21" t="s">
        <v>40</v>
      </c>
      <c r="B81" s="11"/>
      <c r="C81" s="15"/>
      <c r="D81" s="4"/>
      <c r="E81" s="4"/>
      <c r="F81" s="4"/>
      <c r="G81" s="92" t="s">
        <v>41</v>
      </c>
      <c r="H81" s="92"/>
      <c r="I81" s="16"/>
    </row>
    <row r="82" spans="1:9" x14ac:dyDescent="0.25">
      <c r="A82" s="93" t="s">
        <v>14</v>
      </c>
      <c r="B82" s="94"/>
      <c r="C82" s="15"/>
      <c r="D82" s="4"/>
      <c r="E82" s="4"/>
      <c r="F82" s="4"/>
      <c r="G82" s="94" t="s">
        <v>10</v>
      </c>
      <c r="H82" s="94"/>
      <c r="I82" s="16"/>
    </row>
    <row r="83" spans="1:9" ht="15.75" thickBot="1" x14ac:dyDescent="0.3">
      <c r="A83" s="22"/>
      <c r="B83" s="23"/>
      <c r="C83" s="24"/>
      <c r="D83" s="23"/>
      <c r="E83" s="23"/>
      <c r="F83" s="23"/>
      <c r="G83" s="23"/>
      <c r="H83" s="23"/>
      <c r="I83" s="25"/>
    </row>
    <row r="88" spans="1:9" ht="15.75" x14ac:dyDescent="0.25">
      <c r="A88" s="2" t="s">
        <v>12</v>
      </c>
      <c r="B88" s="1"/>
      <c r="C88" s="6"/>
      <c r="D88" s="1"/>
      <c r="E88" s="1"/>
      <c r="F88" s="1"/>
      <c r="G88" s="1"/>
      <c r="H88" s="1"/>
      <c r="I88" s="1"/>
    </row>
    <row r="89" spans="1:9" ht="16.5" thickBot="1" x14ac:dyDescent="0.3">
      <c r="A89" s="1"/>
      <c r="B89" s="1"/>
      <c r="C89" s="6"/>
      <c r="D89" s="1"/>
      <c r="E89" s="1"/>
      <c r="F89" s="1"/>
      <c r="G89" s="1"/>
      <c r="H89" s="1"/>
      <c r="I89" s="1"/>
    </row>
    <row r="90" spans="1:9" x14ac:dyDescent="0.25">
      <c r="A90" s="95" t="s">
        <v>11</v>
      </c>
      <c r="B90" s="96"/>
      <c r="C90" s="96"/>
      <c r="D90" s="96"/>
      <c r="E90" s="96"/>
      <c r="F90" s="96"/>
      <c r="G90" s="96"/>
      <c r="H90" s="96"/>
      <c r="I90" s="97"/>
    </row>
    <row r="91" spans="1:9" x14ac:dyDescent="0.25">
      <c r="A91" s="98" t="s">
        <v>43</v>
      </c>
      <c r="B91" s="99"/>
      <c r="C91" s="99"/>
      <c r="D91" s="99"/>
      <c r="E91" s="99"/>
      <c r="F91" s="99"/>
      <c r="G91" s="99"/>
      <c r="H91" s="99"/>
      <c r="I91" s="100"/>
    </row>
    <row r="92" spans="1:9" x14ac:dyDescent="0.25">
      <c r="A92" s="98" t="s">
        <v>51</v>
      </c>
      <c r="B92" s="99"/>
      <c r="C92" s="99"/>
      <c r="D92" s="99"/>
      <c r="E92" s="99"/>
      <c r="F92" s="99"/>
      <c r="G92" s="99"/>
      <c r="H92" s="99"/>
      <c r="I92" s="100"/>
    </row>
    <row r="93" spans="1:9" x14ac:dyDescent="0.25">
      <c r="A93" s="14"/>
      <c r="B93" s="4"/>
      <c r="C93" s="15"/>
      <c r="D93" s="4"/>
      <c r="E93" s="4"/>
      <c r="F93" s="4"/>
      <c r="G93" s="4"/>
      <c r="H93" s="4"/>
      <c r="I93" s="16"/>
    </row>
    <row r="94" spans="1:9" x14ac:dyDescent="0.25">
      <c r="A94" s="14"/>
      <c r="B94" s="4"/>
      <c r="C94" s="15"/>
      <c r="D94" s="4"/>
      <c r="E94" s="4"/>
      <c r="F94" s="4"/>
      <c r="G94" s="4"/>
      <c r="H94" s="4"/>
      <c r="I94" s="16"/>
    </row>
    <row r="95" spans="1:9" x14ac:dyDescent="0.25">
      <c r="A95" s="101" t="s">
        <v>0</v>
      </c>
      <c r="B95" s="102" t="s">
        <v>1</v>
      </c>
      <c r="C95" s="103" t="s">
        <v>2</v>
      </c>
      <c r="D95" s="102" t="s">
        <v>3</v>
      </c>
      <c r="E95" s="102" t="s">
        <v>4</v>
      </c>
      <c r="F95" s="102" t="s">
        <v>5</v>
      </c>
      <c r="G95" s="102"/>
      <c r="H95" s="102" t="s">
        <v>8</v>
      </c>
      <c r="I95" s="104" t="s">
        <v>9</v>
      </c>
    </row>
    <row r="96" spans="1:9" ht="30" x14ac:dyDescent="0.25">
      <c r="A96" s="101"/>
      <c r="B96" s="102"/>
      <c r="C96" s="103"/>
      <c r="D96" s="102"/>
      <c r="E96" s="102"/>
      <c r="F96" s="29" t="s">
        <v>6</v>
      </c>
      <c r="G96" s="29" t="s">
        <v>7</v>
      </c>
      <c r="H96" s="102"/>
      <c r="I96" s="104"/>
    </row>
    <row r="97" spans="1:9" x14ac:dyDescent="0.25">
      <c r="A97" s="17" t="s">
        <v>16</v>
      </c>
      <c r="B97" s="3"/>
      <c r="C97" s="8"/>
      <c r="D97" s="3"/>
      <c r="E97" s="3"/>
      <c r="F97" s="3"/>
      <c r="G97" s="8"/>
      <c r="H97" s="3"/>
      <c r="I97" s="18"/>
    </row>
    <row r="98" spans="1:9" x14ac:dyDescent="0.25">
      <c r="A98" s="19" t="s">
        <v>17</v>
      </c>
      <c r="B98" s="3" t="s">
        <v>23</v>
      </c>
      <c r="C98" s="8">
        <v>347428.62</v>
      </c>
      <c r="D98" s="3"/>
      <c r="E98" s="3"/>
      <c r="F98" s="13"/>
      <c r="G98" s="8"/>
      <c r="H98" s="3"/>
      <c r="I98" s="18"/>
    </row>
    <row r="99" spans="1:9" x14ac:dyDescent="0.25">
      <c r="A99" s="19" t="s">
        <v>18</v>
      </c>
      <c r="B99" s="3"/>
      <c r="C99" s="8">
        <v>762959.7</v>
      </c>
      <c r="D99" s="3"/>
      <c r="E99" s="3"/>
      <c r="F99" s="13"/>
      <c r="G99" s="8"/>
      <c r="H99" s="3"/>
      <c r="I99" s="18"/>
    </row>
    <row r="100" spans="1:9" x14ac:dyDescent="0.25">
      <c r="A100" s="19" t="s">
        <v>19</v>
      </c>
      <c r="B100" s="3"/>
      <c r="C100" s="8">
        <v>145860</v>
      </c>
      <c r="D100" s="3"/>
      <c r="E100" s="3"/>
      <c r="F100" s="13"/>
      <c r="G100" s="8"/>
      <c r="H100" s="3"/>
      <c r="I100" s="18"/>
    </row>
    <row r="101" spans="1:9" x14ac:dyDescent="0.25">
      <c r="A101" s="19" t="s">
        <v>20</v>
      </c>
      <c r="B101" s="3" t="s">
        <v>26</v>
      </c>
      <c r="C101" s="8">
        <v>106489.05</v>
      </c>
      <c r="D101" s="3"/>
      <c r="E101" s="3"/>
      <c r="F101" s="13"/>
      <c r="G101" s="8"/>
      <c r="H101" s="3"/>
      <c r="I101" s="18"/>
    </row>
    <row r="102" spans="1:9" x14ac:dyDescent="0.25">
      <c r="A102" s="19" t="s">
        <v>21</v>
      </c>
      <c r="B102" s="3" t="s">
        <v>24</v>
      </c>
      <c r="C102" s="8">
        <v>40374.400000000001</v>
      </c>
      <c r="D102" s="3"/>
      <c r="E102" s="3"/>
      <c r="F102" s="13"/>
      <c r="G102" s="8"/>
      <c r="H102" s="3"/>
      <c r="I102" s="18">
        <v>0</v>
      </c>
    </row>
    <row r="103" spans="1:9" x14ac:dyDescent="0.25">
      <c r="A103" s="19" t="s">
        <v>22</v>
      </c>
      <c r="B103" s="3" t="s">
        <v>25</v>
      </c>
      <c r="C103" s="8">
        <v>13426</v>
      </c>
      <c r="D103" s="12"/>
      <c r="E103" s="12"/>
      <c r="F103" s="13"/>
      <c r="G103" s="8"/>
      <c r="H103" s="3"/>
      <c r="I103" s="26"/>
    </row>
    <row r="104" spans="1:9" x14ac:dyDescent="0.25">
      <c r="A104" s="19"/>
      <c r="B104" s="3"/>
      <c r="C104" s="9">
        <f>SUM(C98:C103)</f>
        <v>1416537.7699999998</v>
      </c>
      <c r="D104" s="3"/>
      <c r="E104" s="3"/>
      <c r="F104" s="13"/>
      <c r="G104" s="9">
        <f>SUM(G98:G103)</f>
        <v>0</v>
      </c>
      <c r="H104" s="3"/>
      <c r="I104" s="26"/>
    </row>
    <row r="105" spans="1:9" x14ac:dyDescent="0.25">
      <c r="A105" s="19"/>
      <c r="B105" s="3"/>
      <c r="C105" s="8"/>
      <c r="D105" s="3"/>
      <c r="E105" s="3"/>
      <c r="F105" s="13"/>
      <c r="G105" s="8"/>
      <c r="H105" s="3"/>
      <c r="I105" s="26"/>
    </row>
    <row r="106" spans="1:9" x14ac:dyDescent="0.25">
      <c r="A106" s="17" t="s">
        <v>33</v>
      </c>
      <c r="B106" s="3"/>
      <c r="C106" s="8"/>
      <c r="D106" s="3"/>
      <c r="E106" s="3"/>
      <c r="F106" s="13"/>
      <c r="G106" s="8"/>
      <c r="H106" s="3"/>
      <c r="I106" s="26"/>
    </row>
    <row r="107" spans="1:9" x14ac:dyDescent="0.25">
      <c r="A107" s="19" t="s">
        <v>27</v>
      </c>
      <c r="B107" s="3" t="s">
        <v>30</v>
      </c>
      <c r="C107" s="8">
        <v>136241.68</v>
      </c>
      <c r="D107" s="3"/>
      <c r="E107" s="3"/>
      <c r="F107" s="13"/>
      <c r="G107" s="8"/>
      <c r="H107" s="3"/>
      <c r="I107" s="26"/>
    </row>
    <row r="108" spans="1:9" x14ac:dyDescent="0.25">
      <c r="A108" s="19" t="s">
        <v>28</v>
      </c>
      <c r="B108" s="3" t="s">
        <v>31</v>
      </c>
      <c r="C108" s="8">
        <v>176292.33</v>
      </c>
      <c r="D108" s="3"/>
      <c r="E108" s="3"/>
      <c r="F108" s="13"/>
      <c r="G108" s="8"/>
      <c r="H108" s="3"/>
      <c r="I108" s="26"/>
    </row>
    <row r="109" spans="1:9" x14ac:dyDescent="0.25">
      <c r="A109" s="19" t="s">
        <v>29</v>
      </c>
      <c r="B109" s="3" t="s">
        <v>32</v>
      </c>
      <c r="C109" s="8">
        <v>38391.599999999999</v>
      </c>
      <c r="D109" s="12"/>
      <c r="E109" s="12"/>
      <c r="F109" s="13"/>
      <c r="G109" s="8">
        <v>5500</v>
      </c>
      <c r="H109" s="3"/>
      <c r="I109" s="26" t="s">
        <v>52</v>
      </c>
    </row>
    <row r="110" spans="1:9" x14ac:dyDescent="0.25">
      <c r="A110" s="19"/>
      <c r="B110" s="3"/>
      <c r="C110" s="9">
        <f>SUM(C107:C109)</f>
        <v>350925.61</v>
      </c>
      <c r="D110" s="3"/>
      <c r="E110" s="3"/>
      <c r="F110" s="13"/>
      <c r="G110" s="9">
        <f>SUM(G107:G109)</f>
        <v>5500</v>
      </c>
      <c r="H110" s="3"/>
      <c r="I110" s="18"/>
    </row>
    <row r="111" spans="1:9" x14ac:dyDescent="0.25">
      <c r="A111" s="19"/>
      <c r="B111" s="3"/>
      <c r="C111" s="8"/>
      <c r="D111" s="3"/>
      <c r="E111" s="3"/>
      <c r="F111" s="13"/>
      <c r="G111" s="8"/>
      <c r="H111" s="3"/>
      <c r="I111" s="18"/>
    </row>
    <row r="112" spans="1:9" x14ac:dyDescent="0.25">
      <c r="A112" s="20" t="s">
        <v>34</v>
      </c>
      <c r="B112" s="3"/>
      <c r="C112" s="8"/>
      <c r="D112" s="3"/>
      <c r="E112" s="3"/>
      <c r="F112" s="13"/>
      <c r="G112" s="8"/>
      <c r="H112" s="3"/>
      <c r="I112" s="18"/>
    </row>
    <row r="113" spans="1:9" x14ac:dyDescent="0.25">
      <c r="A113" s="19" t="s">
        <v>36</v>
      </c>
      <c r="B113" s="3"/>
      <c r="C113" s="8">
        <v>250000</v>
      </c>
      <c r="D113" s="3"/>
      <c r="E113" s="3"/>
      <c r="F113" s="13"/>
      <c r="G113" s="8">
        <v>0</v>
      </c>
      <c r="H113" s="3"/>
      <c r="I113" s="18"/>
    </row>
    <row r="114" spans="1:9" x14ac:dyDescent="0.25">
      <c r="A114" s="19" t="s">
        <v>37</v>
      </c>
      <c r="B114" s="3"/>
      <c r="C114" s="8">
        <v>27320</v>
      </c>
      <c r="D114" s="3"/>
      <c r="E114" s="3"/>
      <c r="F114" s="13"/>
      <c r="G114" s="8"/>
      <c r="H114" s="3"/>
      <c r="I114" s="18"/>
    </row>
    <row r="115" spans="1:9" x14ac:dyDescent="0.25">
      <c r="A115" s="19" t="s">
        <v>35</v>
      </c>
      <c r="B115" s="3"/>
      <c r="C115" s="8">
        <v>395758.5</v>
      </c>
      <c r="D115" s="3"/>
      <c r="E115" s="3"/>
      <c r="F115" s="13"/>
      <c r="G115" s="8">
        <v>51914.8</v>
      </c>
      <c r="H115" s="3"/>
      <c r="I115" s="18" t="s">
        <v>52</v>
      </c>
    </row>
    <row r="116" spans="1:9" x14ac:dyDescent="0.25">
      <c r="A116" s="19" t="s">
        <v>38</v>
      </c>
      <c r="B116" s="3"/>
      <c r="C116" s="8">
        <v>49388</v>
      </c>
      <c r="D116" s="3"/>
      <c r="E116" s="3"/>
      <c r="F116" s="13"/>
      <c r="G116" s="8"/>
      <c r="H116" s="3"/>
      <c r="I116" s="18"/>
    </row>
    <row r="117" spans="1:9" x14ac:dyDescent="0.25">
      <c r="A117" s="19" t="s">
        <v>39</v>
      </c>
      <c r="B117" s="3"/>
      <c r="C117" s="8">
        <v>100200</v>
      </c>
      <c r="D117" s="3"/>
      <c r="E117" s="3"/>
      <c r="F117" s="13"/>
      <c r="G117" s="8"/>
      <c r="H117" s="3"/>
      <c r="I117" s="18"/>
    </row>
    <row r="118" spans="1:9" x14ac:dyDescent="0.25">
      <c r="A118" s="19"/>
      <c r="B118" s="3"/>
      <c r="C118" s="9">
        <f>SUM(C113:C117)</f>
        <v>822666.5</v>
      </c>
      <c r="D118" s="3"/>
      <c r="E118" s="3"/>
      <c r="F118" s="13"/>
      <c r="G118" s="8">
        <f>SUM(G113:G117)</f>
        <v>51914.8</v>
      </c>
      <c r="H118" s="3"/>
      <c r="I118" s="18"/>
    </row>
    <row r="119" spans="1:9" ht="15.75" thickBot="1" x14ac:dyDescent="0.3">
      <c r="A119" s="19"/>
      <c r="B119" s="3"/>
      <c r="C119" s="10">
        <f>C104+C110+C118</f>
        <v>2590129.88</v>
      </c>
      <c r="D119" s="10"/>
      <c r="E119" s="10"/>
      <c r="F119" s="10"/>
      <c r="G119" s="10">
        <f>G104+G110+G118</f>
        <v>57414.8</v>
      </c>
      <c r="H119" s="3"/>
      <c r="I119" s="18"/>
    </row>
    <row r="120" spans="1:9" ht="15.75" thickTop="1" x14ac:dyDescent="0.25">
      <c r="A120" s="14"/>
      <c r="B120" s="4"/>
      <c r="C120" s="15"/>
      <c r="D120" s="4"/>
      <c r="E120" s="4"/>
      <c r="F120" s="4"/>
      <c r="G120" s="4"/>
      <c r="H120" s="4"/>
      <c r="I120" s="16"/>
    </row>
    <row r="121" spans="1:9" x14ac:dyDescent="0.25">
      <c r="A121" s="90" t="s">
        <v>13</v>
      </c>
      <c r="B121" s="91"/>
      <c r="C121" s="91"/>
      <c r="D121" s="91"/>
      <c r="E121" s="91"/>
      <c r="F121" s="4"/>
      <c r="G121" s="4"/>
      <c r="H121" s="4"/>
      <c r="I121" s="16"/>
    </row>
    <row r="122" spans="1:9" x14ac:dyDescent="0.25">
      <c r="A122" s="14"/>
      <c r="B122" s="4"/>
      <c r="C122" s="15"/>
      <c r="D122" s="4"/>
      <c r="E122" s="4"/>
      <c r="F122" s="4"/>
      <c r="G122" s="4"/>
      <c r="H122" s="4"/>
      <c r="I122" s="16"/>
    </row>
    <row r="123" spans="1:9" x14ac:dyDescent="0.25">
      <c r="A123" s="14"/>
      <c r="B123" s="4"/>
      <c r="C123" s="15"/>
      <c r="D123" s="4"/>
      <c r="E123" s="4"/>
      <c r="F123" s="4"/>
      <c r="G123" s="4"/>
      <c r="H123" s="4"/>
      <c r="I123" s="16"/>
    </row>
    <row r="124" spans="1:9" x14ac:dyDescent="0.25">
      <c r="A124" s="21" t="s">
        <v>40</v>
      </c>
      <c r="B124" s="11"/>
      <c r="C124" s="15"/>
      <c r="D124" s="4"/>
      <c r="E124" s="4"/>
      <c r="F124" s="4"/>
      <c r="G124" s="92" t="s">
        <v>41</v>
      </c>
      <c r="H124" s="92"/>
      <c r="I124" s="16"/>
    </row>
    <row r="125" spans="1:9" x14ac:dyDescent="0.25">
      <c r="A125" s="93" t="s">
        <v>14</v>
      </c>
      <c r="B125" s="94"/>
      <c r="C125" s="15"/>
      <c r="D125" s="4"/>
      <c r="E125" s="4"/>
      <c r="F125" s="4"/>
      <c r="G125" s="94" t="s">
        <v>10</v>
      </c>
      <c r="H125" s="94"/>
      <c r="I125" s="16"/>
    </row>
    <row r="126" spans="1:9" ht="15.75" thickBot="1" x14ac:dyDescent="0.3">
      <c r="A126" s="22"/>
      <c r="B126" s="23"/>
      <c r="C126" s="24"/>
      <c r="D126" s="23"/>
      <c r="E126" s="23"/>
      <c r="F126" s="23"/>
      <c r="G126" s="23"/>
      <c r="H126" s="23"/>
      <c r="I126" s="25"/>
    </row>
    <row r="130" spans="1:9" ht="15.75" x14ac:dyDescent="0.25">
      <c r="A130" s="2" t="s">
        <v>12</v>
      </c>
      <c r="B130" s="1"/>
      <c r="C130" s="6"/>
      <c r="D130" s="1"/>
      <c r="E130" s="1"/>
      <c r="F130" s="1"/>
      <c r="G130" s="1"/>
      <c r="H130" s="1"/>
      <c r="I130" s="1"/>
    </row>
    <row r="131" spans="1:9" ht="16.5" thickBot="1" x14ac:dyDescent="0.3">
      <c r="A131" s="1"/>
      <c r="B131" s="1"/>
      <c r="C131" s="6"/>
      <c r="D131" s="1"/>
      <c r="E131" s="1"/>
      <c r="F131" s="1"/>
      <c r="G131" s="1"/>
      <c r="H131" s="1"/>
      <c r="I131" s="1"/>
    </row>
    <row r="132" spans="1:9" x14ac:dyDescent="0.25">
      <c r="A132" s="95" t="s">
        <v>11</v>
      </c>
      <c r="B132" s="96"/>
      <c r="C132" s="96"/>
      <c r="D132" s="96"/>
      <c r="E132" s="96"/>
      <c r="F132" s="96"/>
      <c r="G132" s="96"/>
      <c r="H132" s="96"/>
      <c r="I132" s="97"/>
    </row>
    <row r="133" spans="1:9" x14ac:dyDescent="0.25">
      <c r="A133" s="98" t="s">
        <v>43</v>
      </c>
      <c r="B133" s="99"/>
      <c r="C133" s="99"/>
      <c r="D133" s="99"/>
      <c r="E133" s="99"/>
      <c r="F133" s="99"/>
      <c r="G133" s="99"/>
      <c r="H133" s="99"/>
      <c r="I133" s="100"/>
    </row>
    <row r="134" spans="1:9" x14ac:dyDescent="0.25">
      <c r="A134" s="98" t="s">
        <v>53</v>
      </c>
      <c r="B134" s="99"/>
      <c r="C134" s="99"/>
      <c r="D134" s="99"/>
      <c r="E134" s="99"/>
      <c r="F134" s="99"/>
      <c r="G134" s="99"/>
      <c r="H134" s="99"/>
      <c r="I134" s="100"/>
    </row>
    <row r="135" spans="1:9" x14ac:dyDescent="0.25">
      <c r="A135" s="14"/>
      <c r="B135" s="4"/>
      <c r="C135" s="15"/>
      <c r="D135" s="4"/>
      <c r="E135" s="4"/>
      <c r="F135" s="4"/>
      <c r="G135" s="4"/>
      <c r="H135" s="4"/>
      <c r="I135" s="16"/>
    </row>
    <row r="136" spans="1:9" x14ac:dyDescent="0.25">
      <c r="A136" s="14"/>
      <c r="B136" s="4"/>
      <c r="C136" s="15"/>
      <c r="D136" s="4"/>
      <c r="E136" s="4"/>
      <c r="F136" s="4"/>
      <c r="G136" s="4"/>
      <c r="H136" s="4"/>
      <c r="I136" s="16"/>
    </row>
    <row r="137" spans="1:9" x14ac:dyDescent="0.25">
      <c r="A137" s="101" t="s">
        <v>0</v>
      </c>
      <c r="B137" s="102" t="s">
        <v>1</v>
      </c>
      <c r="C137" s="103" t="s">
        <v>2</v>
      </c>
      <c r="D137" s="102" t="s">
        <v>3</v>
      </c>
      <c r="E137" s="102" t="s">
        <v>4</v>
      </c>
      <c r="F137" s="102" t="s">
        <v>5</v>
      </c>
      <c r="G137" s="102"/>
      <c r="H137" s="102" t="s">
        <v>8</v>
      </c>
      <c r="I137" s="104" t="s">
        <v>9</v>
      </c>
    </row>
    <row r="138" spans="1:9" ht="30" x14ac:dyDescent="0.25">
      <c r="A138" s="101"/>
      <c r="B138" s="102"/>
      <c r="C138" s="103"/>
      <c r="D138" s="102"/>
      <c r="E138" s="102"/>
      <c r="F138" s="30" t="s">
        <v>6</v>
      </c>
      <c r="G138" s="30" t="s">
        <v>7</v>
      </c>
      <c r="H138" s="102"/>
      <c r="I138" s="104"/>
    </row>
    <row r="139" spans="1:9" x14ac:dyDescent="0.25">
      <c r="A139" s="17" t="s">
        <v>16</v>
      </c>
      <c r="B139" s="3"/>
      <c r="C139" s="8"/>
      <c r="D139" s="3"/>
      <c r="E139" s="3"/>
      <c r="F139" s="3"/>
      <c r="G139" s="8"/>
      <c r="H139" s="3"/>
      <c r="I139" s="18"/>
    </row>
    <row r="140" spans="1:9" x14ac:dyDescent="0.25">
      <c r="A140" s="19" t="s">
        <v>17</v>
      </c>
      <c r="B140" s="3" t="s">
        <v>23</v>
      </c>
      <c r="C140" s="8">
        <v>347428.62</v>
      </c>
      <c r="D140" s="3"/>
      <c r="E140" s="3"/>
      <c r="F140" s="13"/>
      <c r="G140" s="8">
        <v>347428.62</v>
      </c>
      <c r="H140" s="3"/>
      <c r="I140" s="32" t="s">
        <v>54</v>
      </c>
    </row>
    <row r="141" spans="1:9" x14ac:dyDescent="0.25">
      <c r="A141" s="19" t="s">
        <v>18</v>
      </c>
      <c r="B141" s="3"/>
      <c r="C141" s="8">
        <v>762959.7</v>
      </c>
      <c r="D141" s="3"/>
      <c r="E141" s="3"/>
      <c r="F141" s="13"/>
      <c r="G141" s="8">
        <v>0</v>
      </c>
      <c r="H141" s="3"/>
      <c r="I141" s="18"/>
    </row>
    <row r="142" spans="1:9" x14ac:dyDescent="0.25">
      <c r="A142" s="19" t="s">
        <v>19</v>
      </c>
      <c r="B142" s="3"/>
      <c r="C142" s="8">
        <v>145860</v>
      </c>
      <c r="D142" s="3"/>
      <c r="E142" s="3"/>
      <c r="F142" s="13"/>
      <c r="G142" s="8">
        <v>0</v>
      </c>
      <c r="H142" s="3"/>
      <c r="I142" s="18"/>
    </row>
    <row r="143" spans="1:9" x14ac:dyDescent="0.25">
      <c r="A143" s="19" t="s">
        <v>20</v>
      </c>
      <c r="B143" s="3" t="s">
        <v>26</v>
      </c>
      <c r="C143" s="8">
        <v>106489.05</v>
      </c>
      <c r="D143" s="3"/>
      <c r="E143" s="3"/>
      <c r="F143" s="13"/>
      <c r="G143" s="8">
        <v>0</v>
      </c>
      <c r="H143" s="3"/>
      <c r="I143" s="18"/>
    </row>
    <row r="144" spans="1:9" x14ac:dyDescent="0.25">
      <c r="A144" s="19" t="s">
        <v>21</v>
      </c>
      <c r="B144" s="3" t="s">
        <v>24</v>
      </c>
      <c r="C144" s="8">
        <v>40374.400000000001</v>
      </c>
      <c r="D144" s="3"/>
      <c r="E144" s="3"/>
      <c r="F144" s="13"/>
      <c r="G144" s="8"/>
      <c r="H144" s="3"/>
      <c r="I144" s="18">
        <v>0</v>
      </c>
    </row>
    <row r="145" spans="1:9" x14ac:dyDescent="0.25">
      <c r="A145" s="19" t="s">
        <v>22</v>
      </c>
      <c r="B145" s="3" t="s">
        <v>25</v>
      </c>
      <c r="C145" s="8">
        <v>13426</v>
      </c>
      <c r="D145" s="12"/>
      <c r="E145" s="12"/>
      <c r="F145" s="13"/>
      <c r="G145" s="8"/>
      <c r="H145" s="3"/>
      <c r="I145" s="26"/>
    </row>
    <row r="146" spans="1:9" x14ac:dyDescent="0.25">
      <c r="A146" s="19"/>
      <c r="B146" s="3"/>
      <c r="C146" s="9">
        <f>SUM(C140:C145)</f>
        <v>1416537.7699999998</v>
      </c>
      <c r="D146" s="3"/>
      <c r="E146" s="3"/>
      <c r="F146" s="13"/>
      <c r="G146" s="9">
        <f>SUM(G140:G145)</f>
        <v>347428.62</v>
      </c>
      <c r="H146" s="3"/>
      <c r="I146" s="26"/>
    </row>
    <row r="147" spans="1:9" x14ac:dyDescent="0.25">
      <c r="A147" s="19"/>
      <c r="B147" s="3"/>
      <c r="C147" s="8"/>
      <c r="D147" s="3"/>
      <c r="E147" s="3"/>
      <c r="F147" s="13"/>
      <c r="G147" s="8"/>
      <c r="H147" s="3"/>
      <c r="I147" s="26"/>
    </row>
    <row r="148" spans="1:9" x14ac:dyDescent="0.25">
      <c r="A148" s="17" t="s">
        <v>33</v>
      </c>
      <c r="B148" s="3"/>
      <c r="C148" s="8"/>
      <c r="D148" s="3"/>
      <c r="E148" s="3"/>
      <c r="F148" s="13"/>
      <c r="G148" s="8"/>
      <c r="H148" s="3"/>
      <c r="I148" s="26"/>
    </row>
    <row r="149" spans="1:9" x14ac:dyDescent="0.25">
      <c r="A149" s="19" t="s">
        <v>27</v>
      </c>
      <c r="B149" s="3" t="s">
        <v>30</v>
      </c>
      <c r="C149" s="8">
        <v>136241.68</v>
      </c>
      <c r="D149" s="3"/>
      <c r="E149" s="3"/>
      <c r="F149" s="13"/>
      <c r="G149" s="8">
        <v>136241.68</v>
      </c>
      <c r="H149" s="3"/>
      <c r="I149" s="32" t="s">
        <v>54</v>
      </c>
    </row>
    <row r="150" spans="1:9" x14ac:dyDescent="0.25">
      <c r="A150" s="19" t="s">
        <v>28</v>
      </c>
      <c r="B150" s="3" t="s">
        <v>31</v>
      </c>
      <c r="C150" s="8">
        <v>176292.33</v>
      </c>
      <c r="D150" s="3"/>
      <c r="E150" s="3"/>
      <c r="F150" s="13"/>
      <c r="G150" s="8">
        <v>176292.32</v>
      </c>
      <c r="H150" s="3"/>
      <c r="I150" s="32" t="s">
        <v>54</v>
      </c>
    </row>
    <row r="151" spans="1:9" x14ac:dyDescent="0.25">
      <c r="A151" s="19" t="s">
        <v>29</v>
      </c>
      <c r="B151" s="3" t="s">
        <v>32</v>
      </c>
      <c r="C151" s="8">
        <v>38391.599999999999</v>
      </c>
      <c r="D151" s="12"/>
      <c r="E151" s="12"/>
      <c r="F151" s="13"/>
      <c r="G151" s="8">
        <v>5500</v>
      </c>
      <c r="H151" s="3"/>
      <c r="I151" s="26" t="s">
        <v>52</v>
      </c>
    </row>
    <row r="152" spans="1:9" x14ac:dyDescent="0.25">
      <c r="A152" s="19"/>
      <c r="B152" s="3"/>
      <c r="C152" s="9">
        <f>SUM(C149:C151)</f>
        <v>350925.61</v>
      </c>
      <c r="D152" s="3"/>
      <c r="E152" s="3"/>
      <c r="F152" s="13"/>
      <c r="G152" s="9">
        <f>SUM(G149:G151)</f>
        <v>318034</v>
      </c>
      <c r="H152" s="3"/>
      <c r="I152" s="18"/>
    </row>
    <row r="153" spans="1:9" x14ac:dyDescent="0.25">
      <c r="A153" s="19"/>
      <c r="B153" s="3"/>
      <c r="C153" s="8"/>
      <c r="D153" s="3"/>
      <c r="E153" s="3"/>
      <c r="F153" s="13"/>
      <c r="G153" s="8"/>
      <c r="H153" s="3"/>
      <c r="I153" s="18"/>
    </row>
    <row r="154" spans="1:9" x14ac:dyDescent="0.25">
      <c r="A154" s="20" t="s">
        <v>34</v>
      </c>
      <c r="B154" s="3"/>
      <c r="C154" s="8"/>
      <c r="D154" s="3"/>
      <c r="E154" s="3"/>
      <c r="F154" s="13"/>
      <c r="G154" s="8"/>
      <c r="H154" s="3"/>
      <c r="I154" s="18"/>
    </row>
    <row r="155" spans="1:9" x14ac:dyDescent="0.25">
      <c r="A155" s="19" t="s">
        <v>36</v>
      </c>
      <c r="B155" s="3"/>
      <c r="C155" s="8">
        <v>250000</v>
      </c>
      <c r="D155" s="3"/>
      <c r="E155" s="3"/>
      <c r="F155" s="13"/>
      <c r="G155" s="8">
        <v>0</v>
      </c>
      <c r="H155" s="3"/>
      <c r="I155" s="18"/>
    </row>
    <row r="156" spans="1:9" x14ac:dyDescent="0.25">
      <c r="A156" s="19" t="s">
        <v>37</v>
      </c>
      <c r="B156" s="3"/>
      <c r="C156" s="8">
        <v>27320</v>
      </c>
      <c r="D156" s="3"/>
      <c r="E156" s="3"/>
      <c r="F156" s="13"/>
      <c r="G156" s="8"/>
      <c r="H156" s="3"/>
      <c r="I156" s="18"/>
    </row>
    <row r="157" spans="1:9" x14ac:dyDescent="0.25">
      <c r="A157" s="19" t="s">
        <v>35</v>
      </c>
      <c r="B157" s="3"/>
      <c r="C157" s="8">
        <v>395758.5</v>
      </c>
      <c r="D157" s="3"/>
      <c r="E157" s="3"/>
      <c r="F157" s="13"/>
      <c r="G157" s="8">
        <v>122136.8</v>
      </c>
      <c r="H157" s="3"/>
      <c r="I157" s="18" t="s">
        <v>52</v>
      </c>
    </row>
    <row r="158" spans="1:9" x14ac:dyDescent="0.25">
      <c r="A158" s="19" t="s">
        <v>38</v>
      </c>
      <c r="B158" s="3"/>
      <c r="C158" s="8">
        <v>49388</v>
      </c>
      <c r="D158" s="3"/>
      <c r="E158" s="3"/>
      <c r="F158" s="13"/>
      <c r="G158" s="8"/>
      <c r="H158" s="3"/>
      <c r="I158" s="18"/>
    </row>
    <row r="159" spans="1:9" x14ac:dyDescent="0.25">
      <c r="A159" s="19" t="s">
        <v>39</v>
      </c>
      <c r="B159" s="3"/>
      <c r="C159" s="8">
        <v>100200</v>
      </c>
      <c r="D159" s="3"/>
      <c r="E159" s="3"/>
      <c r="F159" s="13"/>
      <c r="G159" s="8"/>
      <c r="H159" s="3"/>
      <c r="I159" s="18"/>
    </row>
    <row r="160" spans="1:9" x14ac:dyDescent="0.25">
      <c r="A160" s="19"/>
      <c r="B160" s="3"/>
      <c r="C160" s="9">
        <f>SUM(C155:C159)</f>
        <v>822666.5</v>
      </c>
      <c r="D160" s="3"/>
      <c r="E160" s="3"/>
      <c r="F160" s="13"/>
      <c r="G160" s="8">
        <f>SUM(G155:G159)</f>
        <v>122136.8</v>
      </c>
      <c r="H160" s="3"/>
      <c r="I160" s="18"/>
    </row>
    <row r="161" spans="1:9" ht="15.75" thickBot="1" x14ac:dyDescent="0.3">
      <c r="A161" s="19"/>
      <c r="B161" s="3"/>
      <c r="C161" s="10">
        <f>C146+C152+C160</f>
        <v>2590129.88</v>
      </c>
      <c r="D161" s="10"/>
      <c r="E161" s="10"/>
      <c r="F161" s="10"/>
      <c r="G161" s="10">
        <f>G146+G152+G160</f>
        <v>787599.42</v>
      </c>
      <c r="H161" s="3"/>
      <c r="I161" s="18"/>
    </row>
    <row r="162" spans="1:9" ht="15.75" thickTop="1" x14ac:dyDescent="0.25">
      <c r="A162" s="14"/>
      <c r="B162" s="4"/>
      <c r="C162" s="15"/>
      <c r="D162" s="4"/>
      <c r="E162" s="4"/>
      <c r="F162" s="4"/>
      <c r="G162" s="4"/>
      <c r="H162" s="4"/>
      <c r="I162" s="16"/>
    </row>
    <row r="163" spans="1:9" ht="15" customHeight="1" x14ac:dyDescent="0.25">
      <c r="A163" s="90" t="s">
        <v>13</v>
      </c>
      <c r="B163" s="91"/>
      <c r="C163" s="91"/>
      <c r="D163" s="91"/>
      <c r="E163" s="91"/>
      <c r="F163" s="4"/>
      <c r="G163" s="4"/>
      <c r="H163" s="4"/>
      <c r="I163" s="16"/>
    </row>
    <row r="164" spans="1:9" x14ac:dyDescent="0.25">
      <c r="A164" s="14"/>
      <c r="B164" s="4"/>
      <c r="C164" s="15"/>
      <c r="D164" s="4"/>
      <c r="E164" s="4"/>
      <c r="F164" s="4"/>
      <c r="G164" s="4"/>
      <c r="H164" s="4"/>
      <c r="I164" s="16"/>
    </row>
    <row r="165" spans="1:9" x14ac:dyDescent="0.25">
      <c r="A165" s="14"/>
      <c r="B165" s="4"/>
      <c r="C165" s="15"/>
      <c r="D165" s="4"/>
      <c r="E165" s="4"/>
      <c r="F165" s="4"/>
      <c r="G165" s="4"/>
      <c r="H165" s="4"/>
      <c r="I165" s="16"/>
    </row>
    <row r="166" spans="1:9" x14ac:dyDescent="0.25">
      <c r="A166" s="21" t="s">
        <v>40</v>
      </c>
      <c r="B166" s="11"/>
      <c r="C166" s="15"/>
      <c r="D166" s="4"/>
      <c r="E166" s="4"/>
      <c r="F166" s="4"/>
      <c r="G166" s="92" t="s">
        <v>41</v>
      </c>
      <c r="H166" s="92"/>
      <c r="I166" s="16"/>
    </row>
    <row r="167" spans="1:9" x14ac:dyDescent="0.25">
      <c r="A167" s="93" t="s">
        <v>14</v>
      </c>
      <c r="B167" s="94"/>
      <c r="C167" s="15"/>
      <c r="D167" s="4"/>
      <c r="E167" s="4"/>
      <c r="F167" s="4"/>
      <c r="G167" s="94" t="s">
        <v>10</v>
      </c>
      <c r="H167" s="94"/>
      <c r="I167" s="16"/>
    </row>
    <row r="168" spans="1:9" ht="15.75" thickBot="1" x14ac:dyDescent="0.3">
      <c r="A168" s="22"/>
      <c r="B168" s="23"/>
      <c r="C168" s="24"/>
      <c r="D168" s="23"/>
      <c r="E168" s="23"/>
      <c r="F168" s="23"/>
      <c r="G168" s="23"/>
      <c r="H168" s="23"/>
      <c r="I168" s="25"/>
    </row>
    <row r="185" spans="1:9" ht="15.75" x14ac:dyDescent="0.25">
      <c r="A185" s="2" t="s">
        <v>12</v>
      </c>
      <c r="B185" s="1"/>
      <c r="C185" s="6"/>
      <c r="D185" s="1"/>
      <c r="E185" s="1"/>
      <c r="F185" s="1"/>
      <c r="G185" s="1"/>
      <c r="H185" s="1"/>
      <c r="I185" s="1"/>
    </row>
    <row r="186" spans="1:9" ht="16.5" thickBot="1" x14ac:dyDescent="0.3">
      <c r="A186" s="1"/>
      <c r="B186" s="1"/>
      <c r="C186" s="6"/>
      <c r="D186" s="1"/>
      <c r="E186" s="1"/>
      <c r="F186" s="1"/>
      <c r="G186" s="1"/>
      <c r="H186" s="1"/>
      <c r="I186" s="1"/>
    </row>
    <row r="187" spans="1:9" x14ac:dyDescent="0.25">
      <c r="A187" s="95" t="s">
        <v>11</v>
      </c>
      <c r="B187" s="96"/>
      <c r="C187" s="96"/>
      <c r="D187" s="96"/>
      <c r="E187" s="96"/>
      <c r="F187" s="96"/>
      <c r="G187" s="96"/>
      <c r="H187" s="96"/>
      <c r="I187" s="97"/>
    </row>
    <row r="188" spans="1:9" x14ac:dyDescent="0.25">
      <c r="A188" s="98" t="s">
        <v>43</v>
      </c>
      <c r="B188" s="99"/>
      <c r="C188" s="99"/>
      <c r="D188" s="99"/>
      <c r="E188" s="99"/>
      <c r="F188" s="99"/>
      <c r="G188" s="99"/>
      <c r="H188" s="99"/>
      <c r="I188" s="100"/>
    </row>
    <row r="189" spans="1:9" x14ac:dyDescent="0.25">
      <c r="A189" s="98" t="s">
        <v>55</v>
      </c>
      <c r="B189" s="99"/>
      <c r="C189" s="99"/>
      <c r="D189" s="99"/>
      <c r="E189" s="99"/>
      <c r="F189" s="99"/>
      <c r="G189" s="99"/>
      <c r="H189" s="99"/>
      <c r="I189" s="100"/>
    </row>
    <row r="190" spans="1:9" x14ac:dyDescent="0.25">
      <c r="A190" s="14"/>
      <c r="B190" s="4"/>
      <c r="C190" s="15"/>
      <c r="D190" s="4"/>
      <c r="E190" s="4"/>
      <c r="F190" s="4"/>
      <c r="G190" s="4"/>
      <c r="H190" s="4"/>
      <c r="I190" s="16"/>
    </row>
    <row r="191" spans="1:9" x14ac:dyDescent="0.25">
      <c r="A191" s="14"/>
      <c r="B191" s="4"/>
      <c r="C191" s="15"/>
      <c r="D191" s="4"/>
      <c r="E191" s="4"/>
      <c r="F191" s="4"/>
      <c r="G191" s="4"/>
      <c r="H191" s="4"/>
      <c r="I191" s="16"/>
    </row>
    <row r="192" spans="1:9" x14ac:dyDescent="0.25">
      <c r="A192" s="101" t="s">
        <v>0</v>
      </c>
      <c r="B192" s="102" t="s">
        <v>1</v>
      </c>
      <c r="C192" s="103" t="s">
        <v>2</v>
      </c>
      <c r="D192" s="102" t="s">
        <v>3</v>
      </c>
      <c r="E192" s="102" t="s">
        <v>4</v>
      </c>
      <c r="F192" s="102" t="s">
        <v>5</v>
      </c>
      <c r="G192" s="102"/>
      <c r="H192" s="102" t="s">
        <v>8</v>
      </c>
      <c r="I192" s="104" t="s">
        <v>9</v>
      </c>
    </row>
    <row r="193" spans="1:9" ht="30" x14ac:dyDescent="0.25">
      <c r="A193" s="101"/>
      <c r="B193" s="102"/>
      <c r="C193" s="103"/>
      <c r="D193" s="102"/>
      <c r="E193" s="102"/>
      <c r="F193" s="31" t="s">
        <v>6</v>
      </c>
      <c r="G193" s="31" t="s">
        <v>7</v>
      </c>
      <c r="H193" s="102"/>
      <c r="I193" s="104"/>
    </row>
    <row r="194" spans="1:9" x14ac:dyDescent="0.25">
      <c r="A194" s="17" t="s">
        <v>16</v>
      </c>
      <c r="B194" s="3"/>
      <c r="C194" s="8"/>
      <c r="D194" s="3"/>
      <c r="E194" s="3"/>
      <c r="F194" s="3"/>
      <c r="G194" s="8"/>
      <c r="H194" s="3"/>
      <c r="I194" s="18"/>
    </row>
    <row r="195" spans="1:9" x14ac:dyDescent="0.25">
      <c r="A195" s="19" t="s">
        <v>17</v>
      </c>
      <c r="B195" s="3" t="s">
        <v>23</v>
      </c>
      <c r="C195" s="8">
        <v>347428.62</v>
      </c>
      <c r="D195" s="3"/>
      <c r="E195" s="3"/>
      <c r="F195" s="13"/>
      <c r="G195" s="8">
        <v>347428.62</v>
      </c>
      <c r="H195" s="3"/>
      <c r="I195" s="32" t="s">
        <v>54</v>
      </c>
    </row>
    <row r="196" spans="1:9" x14ac:dyDescent="0.25">
      <c r="A196" s="19" t="s">
        <v>18</v>
      </c>
      <c r="B196" s="3"/>
      <c r="C196" s="8">
        <v>762959.7</v>
      </c>
      <c r="D196" s="3"/>
      <c r="E196" s="3"/>
      <c r="F196" s="13"/>
      <c r="G196" s="8">
        <v>2722.17</v>
      </c>
      <c r="H196" s="3"/>
      <c r="I196" s="18"/>
    </row>
    <row r="197" spans="1:9" x14ac:dyDescent="0.25">
      <c r="A197" s="19" t="s">
        <v>19</v>
      </c>
      <c r="B197" s="3"/>
      <c r="C197" s="8">
        <v>145860</v>
      </c>
      <c r="D197" s="3"/>
      <c r="E197" s="3"/>
      <c r="F197" s="13"/>
      <c r="G197" s="8">
        <v>0</v>
      </c>
      <c r="H197" s="3"/>
      <c r="I197" s="18"/>
    </row>
    <row r="198" spans="1:9" x14ac:dyDescent="0.25">
      <c r="A198" s="19" t="s">
        <v>20</v>
      </c>
      <c r="B198" s="3" t="s">
        <v>26</v>
      </c>
      <c r="C198" s="8">
        <v>106489.05</v>
      </c>
      <c r="D198" s="3"/>
      <c r="E198" s="3"/>
      <c r="F198" s="13"/>
      <c r="G198" s="8">
        <v>0</v>
      </c>
      <c r="H198" s="3"/>
      <c r="I198" s="18"/>
    </row>
    <row r="199" spans="1:9" x14ac:dyDescent="0.25">
      <c r="A199" s="19" t="s">
        <v>21</v>
      </c>
      <c r="B199" s="3" t="s">
        <v>24</v>
      </c>
      <c r="C199" s="8">
        <v>40374.400000000001</v>
      </c>
      <c r="D199" s="3"/>
      <c r="E199" s="3"/>
      <c r="F199" s="13"/>
      <c r="G199" s="8"/>
      <c r="H199" s="3"/>
      <c r="I199" s="18">
        <v>0</v>
      </c>
    </row>
    <row r="200" spans="1:9" x14ac:dyDescent="0.25">
      <c r="A200" s="19" t="s">
        <v>22</v>
      </c>
      <c r="B200" s="3" t="s">
        <v>25</v>
      </c>
      <c r="C200" s="8">
        <v>13426</v>
      </c>
      <c r="D200" s="12"/>
      <c r="E200" s="12"/>
      <c r="F200" s="13"/>
      <c r="G200" s="8"/>
      <c r="H200" s="3"/>
      <c r="I200" s="26"/>
    </row>
    <row r="201" spans="1:9" x14ac:dyDescent="0.25">
      <c r="A201" s="19"/>
      <c r="B201" s="3"/>
      <c r="C201" s="9">
        <f>SUM(C195:C200)</f>
        <v>1416537.7699999998</v>
      </c>
      <c r="D201" s="3"/>
      <c r="E201" s="3"/>
      <c r="F201" s="13"/>
      <c r="G201" s="9">
        <f>SUM(G195:G200)</f>
        <v>350150.79</v>
      </c>
      <c r="H201" s="3"/>
      <c r="I201" s="26"/>
    </row>
    <row r="202" spans="1:9" x14ac:dyDescent="0.25">
      <c r="A202" s="19"/>
      <c r="B202" s="3"/>
      <c r="C202" s="8"/>
      <c r="D202" s="3"/>
      <c r="E202" s="3"/>
      <c r="F202" s="13"/>
      <c r="G202" s="8"/>
      <c r="H202" s="3"/>
      <c r="I202" s="26"/>
    </row>
    <row r="203" spans="1:9" x14ac:dyDescent="0.25">
      <c r="A203" s="17" t="s">
        <v>33</v>
      </c>
      <c r="B203" s="3"/>
      <c r="C203" s="8"/>
      <c r="D203" s="3"/>
      <c r="E203" s="3"/>
      <c r="F203" s="13"/>
      <c r="G203" s="8"/>
      <c r="H203" s="3"/>
      <c r="I203" s="26"/>
    </row>
    <row r="204" spans="1:9" x14ac:dyDescent="0.25">
      <c r="A204" s="19" t="s">
        <v>27</v>
      </c>
      <c r="B204" s="3" t="s">
        <v>30</v>
      </c>
      <c r="C204" s="8">
        <v>136241.68</v>
      </c>
      <c r="D204" s="3"/>
      <c r="E204" s="3"/>
      <c r="F204" s="13"/>
      <c r="G204" s="8">
        <v>136241.68</v>
      </c>
      <c r="H204" s="3"/>
      <c r="I204" s="32" t="s">
        <v>54</v>
      </c>
    </row>
    <row r="205" spans="1:9" x14ac:dyDescent="0.25">
      <c r="A205" s="19" t="s">
        <v>28</v>
      </c>
      <c r="B205" s="3" t="s">
        <v>31</v>
      </c>
      <c r="C205" s="8">
        <v>176292.33</v>
      </c>
      <c r="D205" s="3"/>
      <c r="E205" s="3"/>
      <c r="F205" s="13"/>
      <c r="G205" s="8">
        <v>176292.32</v>
      </c>
      <c r="H205" s="3"/>
      <c r="I205" s="32" t="s">
        <v>54</v>
      </c>
    </row>
    <row r="206" spans="1:9" x14ac:dyDescent="0.25">
      <c r="A206" s="19" t="s">
        <v>29</v>
      </c>
      <c r="B206" s="3" t="s">
        <v>32</v>
      </c>
      <c r="C206" s="8">
        <v>38391.599999999999</v>
      </c>
      <c r="D206" s="12"/>
      <c r="E206" s="12"/>
      <c r="F206" s="13"/>
      <c r="G206" s="8">
        <v>5500</v>
      </c>
      <c r="H206" s="3"/>
      <c r="I206" s="26" t="s">
        <v>52</v>
      </c>
    </row>
    <row r="207" spans="1:9" x14ac:dyDescent="0.25">
      <c r="A207" s="19"/>
      <c r="B207" s="3"/>
      <c r="C207" s="9">
        <f>SUM(C204:C206)</f>
        <v>350925.61</v>
      </c>
      <c r="D207" s="3"/>
      <c r="E207" s="3"/>
      <c r="F207" s="13"/>
      <c r="G207" s="9">
        <f>SUM(G204:G206)</f>
        <v>318034</v>
      </c>
      <c r="H207" s="3"/>
      <c r="I207" s="18"/>
    </row>
    <row r="208" spans="1:9" x14ac:dyDescent="0.25">
      <c r="A208" s="19"/>
      <c r="B208" s="3"/>
      <c r="C208" s="8"/>
      <c r="D208" s="3"/>
      <c r="E208" s="3"/>
      <c r="F208" s="13"/>
      <c r="G208" s="8"/>
      <c r="H208" s="3"/>
      <c r="I208" s="18"/>
    </row>
    <row r="209" spans="1:9" x14ac:dyDescent="0.25">
      <c r="A209" s="20" t="s">
        <v>34</v>
      </c>
      <c r="B209" s="3"/>
      <c r="C209" s="8"/>
      <c r="D209" s="3"/>
      <c r="E209" s="3"/>
      <c r="F209" s="13"/>
      <c r="G209" s="8"/>
      <c r="H209" s="3"/>
      <c r="I209" s="18"/>
    </row>
    <row r="210" spans="1:9" x14ac:dyDescent="0.25">
      <c r="A210" s="19" t="s">
        <v>36</v>
      </c>
      <c r="B210" s="3"/>
      <c r="C210" s="8">
        <v>250000</v>
      </c>
      <c r="D210" s="3"/>
      <c r="E210" s="3"/>
      <c r="F210" s="13"/>
      <c r="G210" s="8">
        <v>0</v>
      </c>
      <c r="H210" s="3"/>
      <c r="I210" s="18"/>
    </row>
    <row r="211" spans="1:9" x14ac:dyDescent="0.25">
      <c r="A211" s="19" t="s">
        <v>37</v>
      </c>
      <c r="B211" s="3"/>
      <c r="C211" s="8">
        <v>27320</v>
      </c>
      <c r="D211" s="3"/>
      <c r="E211" s="3"/>
      <c r="F211" s="13"/>
      <c r="G211" s="8"/>
      <c r="H211" s="3"/>
      <c r="I211" s="18"/>
    </row>
    <row r="212" spans="1:9" x14ac:dyDescent="0.25">
      <c r="A212" s="19" t="s">
        <v>35</v>
      </c>
      <c r="B212" s="3"/>
      <c r="C212" s="8">
        <v>395758.5</v>
      </c>
      <c r="D212" s="3"/>
      <c r="E212" s="3"/>
      <c r="F212" s="13"/>
      <c r="G212" s="8">
        <v>148595.79999999999</v>
      </c>
      <c r="H212" s="3"/>
      <c r="I212" s="18" t="s">
        <v>52</v>
      </c>
    </row>
    <row r="213" spans="1:9" x14ac:dyDescent="0.25">
      <c r="A213" s="19" t="s">
        <v>38</v>
      </c>
      <c r="B213" s="3"/>
      <c r="C213" s="8">
        <v>49388</v>
      </c>
      <c r="D213" s="3"/>
      <c r="E213" s="3"/>
      <c r="F213" s="13"/>
      <c r="G213" s="8"/>
      <c r="H213" s="3"/>
      <c r="I213" s="18"/>
    </row>
    <row r="214" spans="1:9" x14ac:dyDescent="0.25">
      <c r="A214" s="19" t="s">
        <v>39</v>
      </c>
      <c r="B214" s="3"/>
      <c r="C214" s="8">
        <v>100200</v>
      </c>
      <c r="D214" s="3"/>
      <c r="E214" s="3"/>
      <c r="F214" s="13"/>
      <c r="G214" s="8"/>
      <c r="H214" s="3"/>
      <c r="I214" s="18"/>
    </row>
    <row r="215" spans="1:9" x14ac:dyDescent="0.25">
      <c r="A215" s="19"/>
      <c r="B215" s="3"/>
      <c r="C215" s="9">
        <f>SUM(C210:C214)</f>
        <v>822666.5</v>
      </c>
      <c r="D215" s="3"/>
      <c r="E215" s="3"/>
      <c r="F215" s="13"/>
      <c r="G215" s="8">
        <f>SUM(G210:G214)</f>
        <v>148595.79999999999</v>
      </c>
      <c r="H215" s="3"/>
      <c r="I215" s="18"/>
    </row>
    <row r="216" spans="1:9" ht="15.75" thickBot="1" x14ac:dyDescent="0.3">
      <c r="A216" s="19"/>
      <c r="B216" s="3"/>
      <c r="C216" s="10">
        <f>C201+C207+C215</f>
        <v>2590129.88</v>
      </c>
      <c r="D216" s="10"/>
      <c r="E216" s="10"/>
      <c r="F216" s="10"/>
      <c r="G216" s="10">
        <f>G201+G207+G215</f>
        <v>816780.59000000008</v>
      </c>
      <c r="H216" s="3"/>
      <c r="I216" s="18"/>
    </row>
    <row r="217" spans="1:9" ht="15.75" thickTop="1" x14ac:dyDescent="0.25">
      <c r="A217" s="14"/>
      <c r="B217" s="4"/>
      <c r="C217" s="15"/>
      <c r="D217" s="4"/>
      <c r="E217" s="4"/>
      <c r="F217" s="4"/>
      <c r="G217" s="4"/>
      <c r="H217" s="4"/>
      <c r="I217" s="16"/>
    </row>
    <row r="218" spans="1:9" x14ac:dyDescent="0.25">
      <c r="A218" s="90" t="s">
        <v>13</v>
      </c>
      <c r="B218" s="91"/>
      <c r="C218" s="91"/>
      <c r="D218" s="91"/>
      <c r="E218" s="91"/>
      <c r="F218" s="4"/>
      <c r="G218" s="4"/>
      <c r="H218" s="4"/>
      <c r="I218" s="16"/>
    </row>
    <row r="219" spans="1:9" x14ac:dyDescent="0.25">
      <c r="A219" s="14"/>
      <c r="B219" s="4"/>
      <c r="C219" s="15"/>
      <c r="D219" s="4"/>
      <c r="E219" s="4"/>
      <c r="F219" s="4"/>
      <c r="G219" s="4"/>
      <c r="H219" s="4"/>
      <c r="I219" s="16"/>
    </row>
    <row r="220" spans="1:9" x14ac:dyDescent="0.25">
      <c r="A220" s="14"/>
      <c r="B220" s="4"/>
      <c r="C220" s="15"/>
      <c r="D220" s="4"/>
      <c r="E220" s="4"/>
      <c r="F220" s="4"/>
      <c r="G220" s="4"/>
      <c r="H220" s="4"/>
      <c r="I220" s="16"/>
    </row>
    <row r="221" spans="1:9" x14ac:dyDescent="0.25">
      <c r="A221" s="21" t="s">
        <v>40</v>
      </c>
      <c r="B221" s="11"/>
      <c r="C221" s="15"/>
      <c r="D221" s="4"/>
      <c r="E221" s="4"/>
      <c r="F221" s="4"/>
      <c r="G221" s="92" t="s">
        <v>41</v>
      </c>
      <c r="H221" s="92"/>
      <c r="I221" s="16"/>
    </row>
    <row r="222" spans="1:9" x14ac:dyDescent="0.25">
      <c r="A222" s="93" t="s">
        <v>14</v>
      </c>
      <c r="B222" s="94"/>
      <c r="C222" s="15"/>
      <c r="D222" s="4"/>
      <c r="E222" s="4"/>
      <c r="F222" s="4"/>
      <c r="G222" s="94" t="s">
        <v>10</v>
      </c>
      <c r="H222" s="94"/>
      <c r="I222" s="16"/>
    </row>
    <row r="223" spans="1:9" ht="15.75" thickBot="1" x14ac:dyDescent="0.3">
      <c r="A223" s="22"/>
      <c r="B223" s="23"/>
      <c r="C223" s="24"/>
      <c r="D223" s="23"/>
      <c r="E223" s="23"/>
      <c r="F223" s="23"/>
      <c r="G223" s="23"/>
      <c r="H223" s="23"/>
      <c r="I223" s="25"/>
    </row>
    <row r="232" spans="1:9" ht="15.75" x14ac:dyDescent="0.25">
      <c r="A232" s="2" t="s">
        <v>12</v>
      </c>
      <c r="B232" s="1"/>
      <c r="C232" s="6"/>
      <c r="D232" s="1"/>
      <c r="E232" s="1"/>
      <c r="F232" s="1"/>
      <c r="G232" s="1"/>
      <c r="H232" s="1"/>
      <c r="I232" s="1"/>
    </row>
    <row r="233" spans="1:9" ht="16.5" thickBot="1" x14ac:dyDescent="0.3">
      <c r="A233" s="1"/>
      <c r="B233" s="1"/>
      <c r="C233" s="6"/>
      <c r="D233" s="1"/>
      <c r="E233" s="1"/>
      <c r="F233" s="1"/>
      <c r="G233" s="1"/>
      <c r="H233" s="1"/>
      <c r="I233" s="1"/>
    </row>
    <row r="234" spans="1:9" x14ac:dyDescent="0.25">
      <c r="A234" s="95" t="s">
        <v>11</v>
      </c>
      <c r="B234" s="96"/>
      <c r="C234" s="96"/>
      <c r="D234" s="96"/>
      <c r="E234" s="96"/>
      <c r="F234" s="96"/>
      <c r="G234" s="96"/>
      <c r="H234" s="96"/>
      <c r="I234" s="97"/>
    </row>
    <row r="235" spans="1:9" x14ac:dyDescent="0.25">
      <c r="A235" s="98" t="s">
        <v>43</v>
      </c>
      <c r="B235" s="99"/>
      <c r="C235" s="99"/>
      <c r="D235" s="99"/>
      <c r="E235" s="99"/>
      <c r="F235" s="99"/>
      <c r="G235" s="99"/>
      <c r="H235" s="99"/>
      <c r="I235" s="100"/>
    </row>
    <row r="236" spans="1:9" x14ac:dyDescent="0.25">
      <c r="A236" s="98" t="s">
        <v>56</v>
      </c>
      <c r="B236" s="99"/>
      <c r="C236" s="99"/>
      <c r="D236" s="99"/>
      <c r="E236" s="99"/>
      <c r="F236" s="99"/>
      <c r="G236" s="99"/>
      <c r="H236" s="99"/>
      <c r="I236" s="100"/>
    </row>
    <row r="237" spans="1:9" x14ac:dyDescent="0.25">
      <c r="A237" s="14"/>
      <c r="B237" s="4"/>
      <c r="C237" s="15"/>
      <c r="D237" s="4"/>
      <c r="E237" s="4"/>
      <c r="F237" s="4"/>
      <c r="G237" s="4"/>
      <c r="H237" s="4"/>
      <c r="I237" s="16"/>
    </row>
    <row r="238" spans="1:9" x14ac:dyDescent="0.25">
      <c r="A238" s="14"/>
      <c r="B238" s="4"/>
      <c r="C238" s="15"/>
      <c r="D238" s="4"/>
      <c r="E238" s="4"/>
      <c r="F238" s="4"/>
      <c r="G238" s="4"/>
      <c r="H238" s="4"/>
      <c r="I238" s="16"/>
    </row>
    <row r="239" spans="1:9" x14ac:dyDescent="0.25">
      <c r="A239" s="101" t="s">
        <v>0</v>
      </c>
      <c r="B239" s="102" t="s">
        <v>1</v>
      </c>
      <c r="C239" s="103" t="s">
        <v>2</v>
      </c>
      <c r="D239" s="102" t="s">
        <v>3</v>
      </c>
      <c r="E239" s="102" t="s">
        <v>4</v>
      </c>
      <c r="F239" s="102" t="s">
        <v>5</v>
      </c>
      <c r="G239" s="102"/>
      <c r="H239" s="102" t="s">
        <v>8</v>
      </c>
      <c r="I239" s="104" t="s">
        <v>9</v>
      </c>
    </row>
    <row r="240" spans="1:9" ht="30" x14ac:dyDescent="0.25">
      <c r="A240" s="101"/>
      <c r="B240" s="102"/>
      <c r="C240" s="103"/>
      <c r="D240" s="102"/>
      <c r="E240" s="102"/>
      <c r="F240" s="33" t="s">
        <v>6</v>
      </c>
      <c r="G240" s="33" t="s">
        <v>7</v>
      </c>
      <c r="H240" s="102"/>
      <c r="I240" s="104"/>
    </row>
    <row r="241" spans="1:9" x14ac:dyDescent="0.25">
      <c r="A241" s="17" t="s">
        <v>16</v>
      </c>
      <c r="B241" s="3"/>
      <c r="C241" s="8"/>
      <c r="D241" s="3"/>
      <c r="E241" s="3"/>
      <c r="F241" s="3"/>
      <c r="G241" s="8"/>
      <c r="H241" s="3"/>
      <c r="I241" s="18"/>
    </row>
    <row r="242" spans="1:9" x14ac:dyDescent="0.25">
      <c r="A242" s="19" t="s">
        <v>17</v>
      </c>
      <c r="B242" s="3" t="s">
        <v>23</v>
      </c>
      <c r="C242" s="8">
        <v>240.72</v>
      </c>
      <c r="D242" s="3"/>
      <c r="E242" s="3"/>
      <c r="F242" s="13"/>
      <c r="G242" s="8"/>
      <c r="H242" s="3"/>
      <c r="I242" s="32"/>
    </row>
    <row r="243" spans="1:9" x14ac:dyDescent="0.25">
      <c r="A243" s="19" t="s">
        <v>18</v>
      </c>
      <c r="B243" s="3"/>
      <c r="C243" s="8">
        <v>1240237.53</v>
      </c>
      <c r="D243" s="3"/>
      <c r="E243" s="3"/>
      <c r="F243" s="13"/>
      <c r="G243" s="8">
        <v>250000</v>
      </c>
      <c r="H243" s="3"/>
      <c r="I243" s="18"/>
    </row>
    <row r="244" spans="1:9" x14ac:dyDescent="0.25">
      <c r="A244" s="19" t="s">
        <v>19</v>
      </c>
      <c r="B244" s="3"/>
      <c r="C244" s="8">
        <v>445860</v>
      </c>
      <c r="D244" s="3"/>
      <c r="E244" s="3"/>
      <c r="F244" s="13"/>
      <c r="G244" s="8"/>
      <c r="H244" s="3"/>
      <c r="I244" s="18"/>
    </row>
    <row r="245" spans="1:9" x14ac:dyDescent="0.25">
      <c r="A245" s="19" t="s">
        <v>20</v>
      </c>
      <c r="B245" s="3" t="s">
        <v>26</v>
      </c>
      <c r="C245" s="8">
        <v>106489.04</v>
      </c>
      <c r="D245" s="3"/>
      <c r="E245" s="3"/>
      <c r="F245" s="13"/>
      <c r="G245" s="8"/>
      <c r="H245" s="3"/>
      <c r="I245" s="18"/>
    </row>
    <row r="246" spans="1:9" x14ac:dyDescent="0.25">
      <c r="A246" s="19" t="s">
        <v>21</v>
      </c>
      <c r="B246" s="3" t="s">
        <v>24</v>
      </c>
      <c r="C246" s="8">
        <v>40374.400000000001</v>
      </c>
      <c r="D246" s="3"/>
      <c r="E246" s="3"/>
      <c r="F246" s="13"/>
      <c r="G246" s="8"/>
      <c r="H246" s="3"/>
      <c r="I246" s="18"/>
    </row>
    <row r="247" spans="1:9" x14ac:dyDescent="0.25">
      <c r="A247" s="19" t="s">
        <v>22</v>
      </c>
      <c r="B247" s="3" t="s">
        <v>25</v>
      </c>
      <c r="C247" s="8">
        <v>13426</v>
      </c>
      <c r="D247" s="12"/>
      <c r="E247" s="12"/>
      <c r="F247" s="13"/>
      <c r="G247" s="8"/>
      <c r="H247" s="3"/>
      <c r="I247" s="26"/>
    </row>
    <row r="248" spans="1:9" x14ac:dyDescent="0.25">
      <c r="A248" s="19" t="s">
        <v>57</v>
      </c>
      <c r="B248" s="3"/>
      <c r="C248" s="8">
        <v>60796.72</v>
      </c>
      <c r="D248" s="12"/>
      <c r="E248" s="12"/>
      <c r="F248" s="13"/>
      <c r="G248" s="8"/>
      <c r="H248" s="3"/>
      <c r="I248" s="26"/>
    </row>
    <row r="249" spans="1:9" x14ac:dyDescent="0.25">
      <c r="A249" s="19" t="s">
        <v>46</v>
      </c>
      <c r="B249" s="3"/>
      <c r="C249" s="8">
        <v>400000</v>
      </c>
      <c r="D249" s="12"/>
      <c r="E249" s="12"/>
      <c r="F249" s="13"/>
      <c r="G249" s="8"/>
      <c r="H249" s="3"/>
      <c r="I249" s="26"/>
    </row>
    <row r="250" spans="1:9" x14ac:dyDescent="0.25">
      <c r="A250" s="19" t="s">
        <v>49</v>
      </c>
      <c r="B250" s="3"/>
      <c r="C250" s="8">
        <v>822396.19</v>
      </c>
      <c r="D250" s="12"/>
      <c r="E250" s="12"/>
      <c r="F250" s="13"/>
      <c r="G250" s="8">
        <v>325000</v>
      </c>
      <c r="H250" s="3"/>
      <c r="I250" s="26"/>
    </row>
    <row r="251" spans="1:9" x14ac:dyDescent="0.25">
      <c r="A251" s="19" t="s">
        <v>50</v>
      </c>
      <c r="B251" s="3"/>
      <c r="C251" s="8">
        <v>218610</v>
      </c>
      <c r="D251" s="12"/>
      <c r="E251" s="12"/>
      <c r="F251" s="13"/>
      <c r="G251" s="8"/>
      <c r="H251" s="3"/>
      <c r="I251" s="26"/>
    </row>
    <row r="252" spans="1:9" x14ac:dyDescent="0.25">
      <c r="A252" s="19"/>
      <c r="B252" s="3"/>
      <c r="C252" s="9">
        <f>SUM(C242:C251)</f>
        <v>3348430.6</v>
      </c>
      <c r="D252" s="9">
        <f t="shared" ref="D252:G252" si="0">SUM(D242:D251)</f>
        <v>0</v>
      </c>
      <c r="E252" s="9">
        <f t="shared" si="0"/>
        <v>0</v>
      </c>
      <c r="F252" s="9">
        <f t="shared" si="0"/>
        <v>0</v>
      </c>
      <c r="G252" s="9">
        <f t="shared" si="0"/>
        <v>575000</v>
      </c>
      <c r="H252" s="3"/>
      <c r="I252" s="26"/>
    </row>
    <row r="253" spans="1:9" x14ac:dyDescent="0.25">
      <c r="A253" s="19"/>
      <c r="B253" s="3"/>
      <c r="C253" s="8"/>
      <c r="D253" s="3"/>
      <c r="E253" s="3"/>
      <c r="F253" s="13"/>
      <c r="G253" s="8"/>
      <c r="H253" s="3"/>
      <c r="I253" s="26"/>
    </row>
    <row r="254" spans="1:9" x14ac:dyDescent="0.25">
      <c r="A254" s="17" t="s">
        <v>33</v>
      </c>
      <c r="B254" s="3"/>
      <c r="C254" s="8"/>
      <c r="D254" s="3"/>
      <c r="E254" s="3"/>
      <c r="F254" s="13"/>
      <c r="G254" s="8"/>
      <c r="H254" s="3"/>
      <c r="I254" s="26"/>
    </row>
    <row r="255" spans="1:9" x14ac:dyDescent="0.25">
      <c r="A255" s="19" t="s">
        <v>27</v>
      </c>
      <c r="B255" s="3" t="s">
        <v>30</v>
      </c>
      <c r="C255" s="8">
        <v>156419.68</v>
      </c>
      <c r="D255" s="3"/>
      <c r="E255" s="3"/>
      <c r="F255" s="13"/>
      <c r="G255" s="8"/>
      <c r="H255" s="3"/>
      <c r="I255" s="32"/>
    </row>
    <row r="256" spans="1:9" x14ac:dyDescent="0.25">
      <c r="A256" s="19" t="s">
        <v>29</v>
      </c>
      <c r="B256" s="3" t="s">
        <v>32</v>
      </c>
      <c r="C256" s="8">
        <v>32891.599999999999</v>
      </c>
      <c r="D256" s="12"/>
      <c r="E256" s="12"/>
      <c r="F256" s="13"/>
      <c r="G256" s="8"/>
      <c r="H256" s="3"/>
      <c r="I256" s="26"/>
    </row>
    <row r="257" spans="1:9" x14ac:dyDescent="0.25">
      <c r="A257" s="19"/>
      <c r="B257" s="3"/>
      <c r="C257" s="9">
        <f>SUM(C255:C256)</f>
        <v>189311.28</v>
      </c>
      <c r="D257" s="3"/>
      <c r="E257" s="3"/>
      <c r="F257" s="13"/>
      <c r="G257" s="9">
        <f>SUM(G255:G256)</f>
        <v>0</v>
      </c>
      <c r="H257" s="3"/>
      <c r="I257" s="18"/>
    </row>
    <row r="258" spans="1:9" x14ac:dyDescent="0.25">
      <c r="A258" s="19"/>
      <c r="B258" s="3"/>
      <c r="C258" s="8"/>
      <c r="D258" s="3"/>
      <c r="E258" s="3"/>
      <c r="F258" s="13"/>
      <c r="G258" s="8"/>
      <c r="H258" s="3"/>
      <c r="I258" s="18"/>
    </row>
    <row r="259" spans="1:9" x14ac:dyDescent="0.25">
      <c r="A259" s="20" t="s">
        <v>34</v>
      </c>
      <c r="B259" s="3"/>
      <c r="C259" s="8"/>
      <c r="D259" s="3"/>
      <c r="E259" s="3"/>
      <c r="F259" s="13"/>
      <c r="G259" s="8"/>
      <c r="H259" s="3"/>
      <c r="I259" s="18"/>
    </row>
    <row r="260" spans="1:9" x14ac:dyDescent="0.25">
      <c r="A260" s="19" t="s">
        <v>36</v>
      </c>
      <c r="B260" s="3"/>
      <c r="C260" s="8">
        <v>250000</v>
      </c>
      <c r="D260" s="3"/>
      <c r="E260" s="3"/>
      <c r="F260" s="13"/>
      <c r="G260" s="8">
        <v>0</v>
      </c>
      <c r="H260" s="3"/>
      <c r="I260" s="18"/>
    </row>
    <row r="261" spans="1:9" x14ac:dyDescent="0.25">
      <c r="A261" s="19" t="s">
        <v>37</v>
      </c>
      <c r="B261" s="3"/>
      <c r="C261" s="8">
        <v>27320</v>
      </c>
      <c r="D261" s="3"/>
      <c r="E261" s="3"/>
      <c r="F261" s="13"/>
      <c r="G261" s="8"/>
      <c r="H261" s="3"/>
      <c r="I261" s="18"/>
    </row>
    <row r="262" spans="1:9" x14ac:dyDescent="0.25">
      <c r="A262" s="19" t="s">
        <v>35</v>
      </c>
      <c r="B262" s="3"/>
      <c r="C262" s="8">
        <v>647162.69999999995</v>
      </c>
      <c r="D262" s="3"/>
      <c r="E262" s="3"/>
      <c r="F262" s="13"/>
      <c r="G262" s="8"/>
      <c r="H262" s="3"/>
      <c r="I262" s="18"/>
    </row>
    <row r="263" spans="1:9" x14ac:dyDescent="0.25">
      <c r="A263" s="19" t="s">
        <v>38</v>
      </c>
      <c r="B263" s="3"/>
      <c r="C263" s="8">
        <v>49388</v>
      </c>
      <c r="D263" s="3"/>
      <c r="E263" s="3"/>
      <c r="F263" s="13"/>
      <c r="G263" s="8"/>
      <c r="H263" s="3"/>
      <c r="I263" s="18"/>
    </row>
    <row r="264" spans="1:9" x14ac:dyDescent="0.25">
      <c r="A264" s="19" t="s">
        <v>39</v>
      </c>
      <c r="B264" s="3"/>
      <c r="C264" s="8">
        <v>195252</v>
      </c>
      <c r="D264" s="3"/>
      <c r="E264" s="3"/>
      <c r="F264" s="13"/>
      <c r="G264" s="8"/>
      <c r="H264" s="3"/>
      <c r="I264" s="18"/>
    </row>
    <row r="265" spans="1:9" x14ac:dyDescent="0.25">
      <c r="A265" s="19" t="s">
        <v>58</v>
      </c>
      <c r="B265" s="3"/>
      <c r="C265" s="8">
        <v>1200000</v>
      </c>
      <c r="D265" s="3"/>
      <c r="E265" s="3"/>
      <c r="F265" s="13"/>
      <c r="G265" s="8"/>
      <c r="H265" s="3"/>
      <c r="I265" s="18"/>
    </row>
    <row r="266" spans="1:9" x14ac:dyDescent="0.25">
      <c r="A266" s="19"/>
      <c r="B266" s="3"/>
      <c r="C266" s="9">
        <f>SUM(C260:C265)</f>
        <v>2369122.7000000002</v>
      </c>
      <c r="D266" s="3"/>
      <c r="E266" s="3"/>
      <c r="F266" s="13"/>
      <c r="G266" s="8">
        <f>SUM(G260:G264)</f>
        <v>0</v>
      </c>
      <c r="H266" s="3"/>
      <c r="I266" s="18"/>
    </row>
    <row r="267" spans="1:9" ht="15.75" thickBot="1" x14ac:dyDescent="0.3">
      <c r="A267" s="19"/>
      <c r="B267" s="3"/>
      <c r="C267" s="10">
        <f>C252+C257+C266</f>
        <v>5906864.5800000001</v>
      </c>
      <c r="D267" s="10"/>
      <c r="E267" s="10"/>
      <c r="F267" s="10"/>
      <c r="G267" s="10">
        <f>G252+G257+G266</f>
        <v>575000</v>
      </c>
      <c r="H267" s="3"/>
      <c r="I267" s="18"/>
    </row>
    <row r="268" spans="1:9" ht="15.75" thickTop="1" x14ac:dyDescent="0.25">
      <c r="A268" s="14"/>
      <c r="B268" s="4"/>
      <c r="C268" s="15"/>
      <c r="D268" s="4"/>
      <c r="E268" s="4"/>
      <c r="F268" s="4"/>
      <c r="G268" s="4"/>
      <c r="H268" s="4"/>
      <c r="I268" s="16"/>
    </row>
    <row r="269" spans="1:9" x14ac:dyDescent="0.25">
      <c r="A269" s="90" t="s">
        <v>13</v>
      </c>
      <c r="B269" s="91"/>
      <c r="C269" s="91"/>
      <c r="D269" s="91"/>
      <c r="E269" s="91"/>
      <c r="F269" s="4"/>
      <c r="G269" s="4"/>
      <c r="H269" s="4"/>
      <c r="I269" s="16"/>
    </row>
    <row r="270" spans="1:9" x14ac:dyDescent="0.25">
      <c r="A270" s="14"/>
      <c r="B270" s="4"/>
      <c r="C270" s="15"/>
      <c r="D270" s="4"/>
      <c r="E270" s="4"/>
      <c r="F270" s="4"/>
      <c r="G270" s="4"/>
      <c r="H270" s="4"/>
      <c r="I270" s="16"/>
    </row>
    <row r="271" spans="1:9" x14ac:dyDescent="0.25">
      <c r="A271" s="14"/>
      <c r="B271" s="4"/>
      <c r="C271" s="15"/>
      <c r="D271" s="4"/>
      <c r="E271" s="4"/>
      <c r="F271" s="4"/>
      <c r="G271" s="4"/>
      <c r="H271" s="4"/>
      <c r="I271" s="16"/>
    </row>
    <row r="272" spans="1:9" x14ac:dyDescent="0.25">
      <c r="A272" s="21" t="s">
        <v>40</v>
      </c>
      <c r="B272" s="11"/>
      <c r="C272" s="15"/>
      <c r="D272" s="4"/>
      <c r="E272" s="4"/>
      <c r="F272" s="4"/>
      <c r="G272" s="92" t="s">
        <v>41</v>
      </c>
      <c r="H272" s="92"/>
      <c r="I272" s="16"/>
    </row>
    <row r="273" spans="1:9" x14ac:dyDescent="0.25">
      <c r="A273" s="93" t="s">
        <v>14</v>
      </c>
      <c r="B273" s="94"/>
      <c r="C273" s="15"/>
      <c r="D273" s="4"/>
      <c r="E273" s="4"/>
      <c r="F273" s="4"/>
      <c r="G273" s="94" t="s">
        <v>10</v>
      </c>
      <c r="H273" s="94"/>
      <c r="I273" s="16"/>
    </row>
    <row r="274" spans="1:9" ht="15.75" thickBot="1" x14ac:dyDescent="0.3">
      <c r="A274" s="22"/>
      <c r="B274" s="23"/>
      <c r="C274" s="24"/>
      <c r="D274" s="23"/>
      <c r="E274" s="23"/>
      <c r="F274" s="23"/>
      <c r="G274" s="23"/>
      <c r="H274" s="23"/>
      <c r="I274" s="25"/>
    </row>
  </sheetData>
  <mergeCells count="90">
    <mergeCell ref="A269:E269"/>
    <mergeCell ref="G272:H272"/>
    <mergeCell ref="A273:B273"/>
    <mergeCell ref="G273:H273"/>
    <mergeCell ref="A234:I234"/>
    <mergeCell ref="A235:I235"/>
    <mergeCell ref="A236:I236"/>
    <mergeCell ref="A239:A240"/>
    <mergeCell ref="B239:B240"/>
    <mergeCell ref="C239:C240"/>
    <mergeCell ref="D239:D240"/>
    <mergeCell ref="E239:E240"/>
    <mergeCell ref="F239:G239"/>
    <mergeCell ref="H239:H240"/>
    <mergeCell ref="I239:I240"/>
    <mergeCell ref="A163:E163"/>
    <mergeCell ref="G166:H166"/>
    <mergeCell ref="A167:B167"/>
    <mergeCell ref="G167:H167"/>
    <mergeCell ref="A132:I132"/>
    <mergeCell ref="A133:I133"/>
    <mergeCell ref="A134:I134"/>
    <mergeCell ref="A137:A138"/>
    <mergeCell ref="B137:B138"/>
    <mergeCell ref="C137:C138"/>
    <mergeCell ref="D137:D138"/>
    <mergeCell ref="E137:E138"/>
    <mergeCell ref="F137:G137"/>
    <mergeCell ref="H137:H138"/>
    <mergeCell ref="I137:I138"/>
    <mergeCell ref="A78:E78"/>
    <mergeCell ref="G81:H81"/>
    <mergeCell ref="A82:B82"/>
    <mergeCell ref="G82:H82"/>
    <mergeCell ref="A47:I47"/>
    <mergeCell ref="A48:I48"/>
    <mergeCell ref="A49:I49"/>
    <mergeCell ref="A52:A53"/>
    <mergeCell ref="B52:B53"/>
    <mergeCell ref="C52:C53"/>
    <mergeCell ref="D52:D53"/>
    <mergeCell ref="E52:E53"/>
    <mergeCell ref="F52:G52"/>
    <mergeCell ref="H52:H53"/>
    <mergeCell ref="I52:I53"/>
    <mergeCell ref="G38:H38"/>
    <mergeCell ref="A3:I3"/>
    <mergeCell ref="A5:I5"/>
    <mergeCell ref="A8:A9"/>
    <mergeCell ref="B8:B9"/>
    <mergeCell ref="C8:C9"/>
    <mergeCell ref="D8:D9"/>
    <mergeCell ref="E8:E9"/>
    <mergeCell ref="F8:G8"/>
    <mergeCell ref="H8:H9"/>
    <mergeCell ref="I8:I9"/>
    <mergeCell ref="A34:E34"/>
    <mergeCell ref="A38:B38"/>
    <mergeCell ref="G37:H37"/>
    <mergeCell ref="A4:I4"/>
    <mergeCell ref="A121:E121"/>
    <mergeCell ref="G124:H124"/>
    <mergeCell ref="A125:B125"/>
    <mergeCell ref="G125:H125"/>
    <mergeCell ref="A90:I90"/>
    <mergeCell ref="A91:I91"/>
    <mergeCell ref="A92:I92"/>
    <mergeCell ref="A95:A96"/>
    <mergeCell ref="B95:B96"/>
    <mergeCell ref="C95:C96"/>
    <mergeCell ref="D95:D96"/>
    <mergeCell ref="E95:E96"/>
    <mergeCell ref="F95:G95"/>
    <mergeCell ref="H95:H96"/>
    <mergeCell ref="I95:I96"/>
    <mergeCell ref="A218:E218"/>
    <mergeCell ref="G221:H221"/>
    <mergeCell ref="A222:B222"/>
    <mergeCell ref="G222:H222"/>
    <mergeCell ref="A187:I187"/>
    <mergeCell ref="A188:I188"/>
    <mergeCell ref="A189:I189"/>
    <mergeCell ref="A192:A193"/>
    <mergeCell ref="B192:B193"/>
    <mergeCell ref="C192:C193"/>
    <mergeCell ref="D192:D193"/>
    <mergeCell ref="E192:E193"/>
    <mergeCell ref="F192:G192"/>
    <mergeCell ref="H192:H193"/>
    <mergeCell ref="I192:I193"/>
  </mergeCells>
  <printOptions horizontalCentered="1"/>
  <pageMargins left="0.85" right="0.45" top="0.7" bottom="0.25" header="0.3" footer="0.3"/>
  <pageSetup paperSize="9" scale="7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5"/>
  <sheetViews>
    <sheetView topLeftCell="A162" workbookViewId="0">
      <selection activeCell="A183" sqref="A183"/>
    </sheetView>
  </sheetViews>
  <sheetFormatPr defaultRowHeight="15" x14ac:dyDescent="0.25"/>
  <cols>
    <col min="1" max="1" width="45.28515625" customWidth="1"/>
    <col min="2" max="2" width="31.28515625" customWidth="1"/>
    <col min="3" max="3" width="16.28515625" style="7" customWidth="1"/>
    <col min="4" max="5" width="12" customWidth="1"/>
    <col min="6" max="6" width="12.140625" customWidth="1"/>
    <col min="7" max="7" width="16.42578125" customWidth="1"/>
    <col min="8" max="8" width="12" customWidth="1"/>
    <col min="9" max="9" width="19.28515625" customWidth="1"/>
  </cols>
  <sheetData>
    <row r="1" spans="1:9" s="1" customFormat="1" ht="15.75" x14ac:dyDescent="0.25">
      <c r="A1" s="2" t="s">
        <v>12</v>
      </c>
      <c r="C1" s="6"/>
    </row>
    <row r="2" spans="1:9" s="1" customFormat="1" ht="16.5" thickBot="1" x14ac:dyDescent="0.3">
      <c r="C2" s="6"/>
    </row>
    <row r="3" spans="1:9" s="1" customFormat="1" ht="15.75" x14ac:dyDescent="0.25">
      <c r="A3" s="95" t="s">
        <v>11</v>
      </c>
      <c r="B3" s="96"/>
      <c r="C3" s="96"/>
      <c r="D3" s="96"/>
      <c r="E3" s="96"/>
      <c r="F3" s="96"/>
      <c r="G3" s="96"/>
      <c r="H3" s="96"/>
      <c r="I3" s="97"/>
    </row>
    <row r="4" spans="1:9" s="1" customFormat="1" ht="15.75" x14ac:dyDescent="0.25">
      <c r="A4" s="98" t="s">
        <v>45</v>
      </c>
      <c r="B4" s="99"/>
      <c r="C4" s="99"/>
      <c r="D4" s="99"/>
      <c r="E4" s="99"/>
      <c r="F4" s="99"/>
      <c r="G4" s="99"/>
      <c r="H4" s="99"/>
      <c r="I4" s="100"/>
    </row>
    <row r="5" spans="1:9" s="1" customFormat="1" ht="15.75" x14ac:dyDescent="0.25">
      <c r="A5" s="98" t="s">
        <v>44</v>
      </c>
      <c r="B5" s="99"/>
      <c r="C5" s="99"/>
      <c r="D5" s="99"/>
      <c r="E5" s="99"/>
      <c r="F5" s="99"/>
      <c r="G5" s="99"/>
      <c r="H5" s="99"/>
      <c r="I5" s="100"/>
    </row>
    <row r="6" spans="1:9" s="1" customFormat="1" ht="15.75" x14ac:dyDescent="0.25">
      <c r="A6" s="14"/>
      <c r="B6" s="4"/>
      <c r="C6" s="15"/>
      <c r="D6" s="4"/>
      <c r="E6" s="4"/>
      <c r="F6" s="4"/>
      <c r="G6" s="4"/>
      <c r="H6" s="4"/>
      <c r="I6" s="16"/>
    </row>
    <row r="7" spans="1:9" s="1" customFormat="1" ht="15.75" x14ac:dyDescent="0.25">
      <c r="A7" s="14" t="s">
        <v>15</v>
      </c>
      <c r="B7" s="4"/>
      <c r="C7" s="15"/>
      <c r="D7" s="4"/>
      <c r="E7" s="4"/>
      <c r="F7" s="4"/>
      <c r="G7" s="4"/>
      <c r="H7" s="4"/>
      <c r="I7" s="16"/>
    </row>
    <row r="8" spans="1:9" s="1" customFormat="1" ht="15.75" x14ac:dyDescent="0.25">
      <c r="A8" s="14"/>
      <c r="B8" s="4"/>
      <c r="C8" s="15"/>
      <c r="D8" s="4"/>
      <c r="E8" s="4"/>
      <c r="F8" s="4"/>
      <c r="G8" s="4"/>
      <c r="H8" s="4"/>
      <c r="I8" s="16"/>
    </row>
    <row r="9" spans="1:9" s="1" customFormat="1" ht="15.75" x14ac:dyDescent="0.25">
      <c r="A9" s="101" t="s">
        <v>0</v>
      </c>
      <c r="B9" s="102" t="s">
        <v>1</v>
      </c>
      <c r="C9" s="103" t="s">
        <v>2</v>
      </c>
      <c r="D9" s="102" t="s">
        <v>3</v>
      </c>
      <c r="E9" s="102" t="s">
        <v>4</v>
      </c>
      <c r="F9" s="102" t="s">
        <v>5</v>
      </c>
      <c r="G9" s="102"/>
      <c r="H9" s="102" t="s">
        <v>8</v>
      </c>
      <c r="I9" s="104" t="s">
        <v>9</v>
      </c>
    </row>
    <row r="10" spans="1:9" s="1" customFormat="1" ht="31.5" customHeight="1" x14ac:dyDescent="0.25">
      <c r="A10" s="101"/>
      <c r="B10" s="102"/>
      <c r="C10" s="103"/>
      <c r="D10" s="102"/>
      <c r="E10" s="102"/>
      <c r="F10" s="27" t="s">
        <v>6</v>
      </c>
      <c r="G10" s="27" t="s">
        <v>7</v>
      </c>
      <c r="H10" s="102"/>
      <c r="I10" s="104"/>
    </row>
    <row r="11" spans="1:9" s="1" customFormat="1" ht="18.75" customHeight="1" x14ac:dyDescent="0.25">
      <c r="A11" s="17" t="s">
        <v>16</v>
      </c>
      <c r="B11" s="3"/>
      <c r="C11" s="8"/>
      <c r="D11" s="3"/>
      <c r="E11" s="3"/>
      <c r="F11" s="3"/>
      <c r="G11" s="8"/>
      <c r="H11" s="3"/>
      <c r="I11" s="18"/>
    </row>
    <row r="12" spans="1:9" s="1" customFormat="1" ht="15.75" x14ac:dyDescent="0.25">
      <c r="A12" s="19" t="s">
        <v>17</v>
      </c>
      <c r="B12" s="3" t="s">
        <v>23</v>
      </c>
      <c r="C12" s="8">
        <v>2000000</v>
      </c>
      <c r="D12" s="3"/>
      <c r="E12" s="3"/>
      <c r="F12" s="13"/>
      <c r="G12" s="8"/>
      <c r="H12" s="3"/>
      <c r="I12" s="18"/>
    </row>
    <row r="13" spans="1:9" s="1" customFormat="1" ht="15.75" x14ac:dyDescent="0.25">
      <c r="A13" s="19" t="s">
        <v>18</v>
      </c>
      <c r="B13" s="3"/>
      <c r="C13" s="8">
        <v>1900000</v>
      </c>
      <c r="D13" s="3"/>
      <c r="E13" s="3"/>
      <c r="F13" s="13"/>
      <c r="G13" s="8"/>
      <c r="H13" s="3"/>
      <c r="I13" s="18"/>
    </row>
    <row r="14" spans="1:9" s="1" customFormat="1" ht="15.75" x14ac:dyDescent="0.25">
      <c r="A14" s="19" t="s">
        <v>19</v>
      </c>
      <c r="B14" s="3"/>
      <c r="C14" s="8">
        <v>300000</v>
      </c>
      <c r="D14" s="3"/>
      <c r="E14" s="3"/>
      <c r="F14" s="13"/>
      <c r="G14" s="8"/>
      <c r="H14" s="3"/>
      <c r="I14" s="18"/>
    </row>
    <row r="15" spans="1:9" s="1" customFormat="1" ht="15.75" x14ac:dyDescent="0.25">
      <c r="A15" s="19" t="s">
        <v>46</v>
      </c>
      <c r="B15" s="3"/>
      <c r="C15" s="8">
        <v>400000</v>
      </c>
      <c r="D15" s="3"/>
      <c r="E15" s="3"/>
      <c r="F15" s="13"/>
      <c r="G15" s="8"/>
      <c r="H15" s="3"/>
      <c r="I15" s="18"/>
    </row>
    <row r="16" spans="1:9" s="1" customFormat="1" ht="15.75" x14ac:dyDescent="0.25">
      <c r="A16" s="19" t="s">
        <v>47</v>
      </c>
      <c r="B16" s="3"/>
      <c r="C16" s="8">
        <v>1200000</v>
      </c>
      <c r="D16" s="12"/>
      <c r="E16" s="12"/>
      <c r="F16" s="13"/>
      <c r="G16" s="8"/>
      <c r="H16" s="3"/>
      <c r="I16" s="26"/>
    </row>
    <row r="17" spans="1:9" s="1" customFormat="1" ht="15.75" x14ac:dyDescent="0.25">
      <c r="A17" s="19" t="s">
        <v>49</v>
      </c>
      <c r="B17" s="3"/>
      <c r="C17" s="8">
        <v>1500000</v>
      </c>
      <c r="D17" s="12"/>
      <c r="E17" s="12"/>
      <c r="F17" s="13"/>
      <c r="G17" s="8"/>
      <c r="H17" s="3"/>
      <c r="I17" s="26"/>
    </row>
    <row r="18" spans="1:9" s="1" customFormat="1" ht="15.75" x14ac:dyDescent="0.25">
      <c r="A18" s="19" t="s">
        <v>50</v>
      </c>
      <c r="B18" s="3"/>
      <c r="C18" s="8">
        <v>700000</v>
      </c>
      <c r="D18" s="12"/>
      <c r="E18" s="12"/>
      <c r="F18" s="13"/>
      <c r="G18" s="8"/>
      <c r="H18" s="3"/>
      <c r="I18" s="26"/>
    </row>
    <row r="19" spans="1:9" s="1" customFormat="1" ht="15.75" x14ac:dyDescent="0.25">
      <c r="A19" s="19" t="s">
        <v>48</v>
      </c>
      <c r="B19" s="3"/>
      <c r="C19" s="8">
        <v>250000</v>
      </c>
      <c r="D19" s="3"/>
      <c r="E19" s="3"/>
      <c r="F19" s="13"/>
      <c r="G19" s="8">
        <v>33590</v>
      </c>
      <c r="H19" s="3"/>
      <c r="I19" s="26"/>
    </row>
    <row r="20" spans="1:9" s="1" customFormat="1" ht="15.75" x14ac:dyDescent="0.25">
      <c r="A20" s="19"/>
      <c r="B20" s="3"/>
      <c r="C20" s="9">
        <f>SUM(C12:C19)</f>
        <v>8250000</v>
      </c>
      <c r="D20" s="3"/>
      <c r="E20" s="3"/>
      <c r="F20" s="13"/>
      <c r="G20" s="9">
        <f>SUM(G12:G19)</f>
        <v>33590</v>
      </c>
      <c r="H20" s="3"/>
      <c r="I20" s="26"/>
    </row>
    <row r="21" spans="1:9" s="1" customFormat="1" ht="15.75" x14ac:dyDescent="0.25">
      <c r="A21" s="19"/>
      <c r="B21" s="3"/>
      <c r="C21" s="8"/>
      <c r="D21" s="3"/>
      <c r="E21" s="3"/>
      <c r="F21" s="13"/>
      <c r="G21" s="8"/>
      <c r="H21" s="3"/>
      <c r="I21" s="26"/>
    </row>
    <row r="22" spans="1:9" s="1" customFormat="1" ht="19.5" customHeight="1" x14ac:dyDescent="0.25">
      <c r="A22" s="17" t="s">
        <v>33</v>
      </c>
      <c r="B22" s="3"/>
      <c r="C22" s="8"/>
      <c r="D22" s="3"/>
      <c r="E22" s="3"/>
      <c r="F22" s="13"/>
      <c r="G22" s="8"/>
      <c r="H22" s="3"/>
      <c r="I22" s="26"/>
    </row>
    <row r="23" spans="1:9" s="1" customFormat="1" ht="15.75" x14ac:dyDescent="0.25">
      <c r="A23" s="19" t="s">
        <v>27</v>
      </c>
      <c r="B23" s="3" t="s">
        <v>30</v>
      </c>
      <c r="C23" s="8">
        <v>600000</v>
      </c>
      <c r="D23" s="3"/>
      <c r="E23" s="3"/>
      <c r="F23" s="13"/>
      <c r="G23" s="8"/>
      <c r="H23" s="3"/>
      <c r="I23" s="26"/>
    </row>
    <row r="24" spans="1:9" s="1" customFormat="1" ht="15.75" x14ac:dyDescent="0.25">
      <c r="A24" s="19" t="s">
        <v>28</v>
      </c>
      <c r="B24" s="3" t="s">
        <v>31</v>
      </c>
      <c r="C24" s="8">
        <v>2650000</v>
      </c>
      <c r="D24" s="3"/>
      <c r="E24" s="3"/>
      <c r="F24" s="13"/>
      <c r="G24" s="8"/>
      <c r="H24" s="3"/>
      <c r="I24" s="26"/>
    </row>
    <row r="25" spans="1:9" s="1" customFormat="1" ht="15.75" x14ac:dyDescent="0.25">
      <c r="A25" s="19"/>
      <c r="B25" s="3"/>
      <c r="C25" s="9">
        <f>SUM(C23:C24)</f>
        <v>3250000</v>
      </c>
      <c r="D25" s="3"/>
      <c r="E25" s="3"/>
      <c r="F25" s="13"/>
      <c r="G25" s="9">
        <f>SUM(G23:G24)</f>
        <v>0</v>
      </c>
      <c r="H25" s="3"/>
      <c r="I25" s="18"/>
    </row>
    <row r="26" spans="1:9" s="1" customFormat="1" ht="15.75" x14ac:dyDescent="0.25">
      <c r="A26" s="19"/>
      <c r="B26" s="3"/>
      <c r="C26" s="8"/>
      <c r="D26" s="3"/>
      <c r="E26" s="3"/>
      <c r="F26" s="13"/>
      <c r="G26" s="8"/>
      <c r="H26" s="3"/>
      <c r="I26" s="18"/>
    </row>
    <row r="27" spans="1:9" s="1" customFormat="1" ht="21" customHeight="1" x14ac:dyDescent="0.25">
      <c r="A27" s="20" t="s">
        <v>34</v>
      </c>
      <c r="B27" s="3"/>
      <c r="C27" s="8"/>
      <c r="D27" s="3"/>
      <c r="E27" s="3"/>
      <c r="F27" s="13"/>
      <c r="G27" s="8"/>
      <c r="H27" s="3"/>
      <c r="I27" s="18"/>
    </row>
    <row r="28" spans="1:9" s="1" customFormat="1" ht="15.75" x14ac:dyDescent="0.25">
      <c r="A28" s="19" t="s">
        <v>35</v>
      </c>
      <c r="B28" s="3"/>
      <c r="C28" s="8">
        <v>400000</v>
      </c>
      <c r="D28" s="3"/>
      <c r="E28" s="3"/>
      <c r="F28" s="13"/>
      <c r="G28" s="8"/>
      <c r="H28" s="3"/>
      <c r="I28" s="18"/>
    </row>
    <row r="29" spans="1:9" s="1" customFormat="1" ht="15.75" x14ac:dyDescent="0.25">
      <c r="A29" s="19" t="s">
        <v>39</v>
      </c>
      <c r="B29" s="3"/>
      <c r="C29" s="8">
        <v>100000</v>
      </c>
      <c r="D29" s="3"/>
      <c r="E29" s="3"/>
      <c r="F29" s="13"/>
      <c r="G29" s="8"/>
      <c r="H29" s="3"/>
      <c r="I29" s="18"/>
    </row>
    <row r="30" spans="1:9" s="1" customFormat="1" ht="15.75" x14ac:dyDescent="0.25">
      <c r="A30" s="19"/>
      <c r="B30" s="3"/>
      <c r="C30" s="9">
        <f>SUM(C28:C29)</f>
        <v>500000</v>
      </c>
      <c r="D30" s="3"/>
      <c r="E30" s="3"/>
      <c r="F30" s="13"/>
      <c r="G30" s="8"/>
      <c r="H30" s="3"/>
      <c r="I30" s="18"/>
    </row>
    <row r="31" spans="1:9" s="1" customFormat="1" ht="16.5" thickBot="1" x14ac:dyDescent="0.3">
      <c r="A31" s="19"/>
      <c r="B31" s="3"/>
      <c r="C31" s="10">
        <f>C20+C25+C30</f>
        <v>12000000</v>
      </c>
      <c r="D31" s="10"/>
      <c r="E31" s="10"/>
      <c r="F31" s="10"/>
      <c r="G31" s="10">
        <f>G20+G25+G30</f>
        <v>33590</v>
      </c>
      <c r="H31" s="3"/>
      <c r="I31" s="18"/>
    </row>
    <row r="32" spans="1:9" ht="15.75" thickTop="1" x14ac:dyDescent="0.25">
      <c r="A32" s="14"/>
      <c r="B32" s="4"/>
      <c r="C32" s="15"/>
      <c r="D32" s="4"/>
      <c r="E32" s="4"/>
      <c r="F32" s="4"/>
      <c r="G32" s="4"/>
      <c r="H32" s="4"/>
      <c r="I32" s="16"/>
    </row>
    <row r="33" spans="1:9" ht="47.25" customHeight="1" x14ac:dyDescent="0.25">
      <c r="A33" s="90" t="s">
        <v>13</v>
      </c>
      <c r="B33" s="91"/>
      <c r="C33" s="91"/>
      <c r="D33" s="91"/>
      <c r="E33" s="91"/>
      <c r="F33" s="4"/>
      <c r="G33" s="4"/>
      <c r="H33" s="4"/>
      <c r="I33" s="16"/>
    </row>
    <row r="34" spans="1:9" x14ac:dyDescent="0.25">
      <c r="A34" s="14"/>
      <c r="B34" s="4"/>
      <c r="C34" s="15"/>
      <c r="D34" s="4"/>
      <c r="E34" s="4"/>
      <c r="F34" s="4"/>
      <c r="G34" s="4"/>
      <c r="H34" s="4"/>
      <c r="I34" s="16"/>
    </row>
    <row r="35" spans="1:9" x14ac:dyDescent="0.25">
      <c r="A35" s="14"/>
      <c r="B35" s="4"/>
      <c r="C35" s="15"/>
      <c r="D35" s="4"/>
      <c r="E35" s="4"/>
      <c r="F35" s="4"/>
      <c r="G35" s="4"/>
      <c r="H35" s="4"/>
      <c r="I35" s="16"/>
    </row>
    <row r="36" spans="1:9" x14ac:dyDescent="0.25">
      <c r="A36" s="21" t="s">
        <v>40</v>
      </c>
      <c r="B36" s="11"/>
      <c r="C36" s="15"/>
      <c r="D36" s="4"/>
      <c r="E36" s="4"/>
      <c r="F36" s="4"/>
      <c r="G36" s="92" t="s">
        <v>41</v>
      </c>
      <c r="H36" s="92"/>
      <c r="I36" s="16"/>
    </row>
    <row r="37" spans="1:9" x14ac:dyDescent="0.25">
      <c r="A37" s="93" t="s">
        <v>14</v>
      </c>
      <c r="B37" s="94"/>
      <c r="C37" s="15"/>
      <c r="D37" s="4"/>
      <c r="E37" s="4"/>
      <c r="F37" s="4"/>
      <c r="G37" s="94" t="s">
        <v>10</v>
      </c>
      <c r="H37" s="94"/>
      <c r="I37" s="16"/>
    </row>
    <row r="38" spans="1:9" ht="15.75" thickBot="1" x14ac:dyDescent="0.3">
      <c r="A38" s="22"/>
      <c r="B38" s="23"/>
      <c r="C38" s="24"/>
      <c r="D38" s="23"/>
      <c r="E38" s="23"/>
      <c r="F38" s="23"/>
      <c r="G38" s="23"/>
      <c r="H38" s="23"/>
      <c r="I38" s="25"/>
    </row>
    <row r="44" spans="1:9" ht="15.75" x14ac:dyDescent="0.25">
      <c r="A44" s="2" t="s">
        <v>12</v>
      </c>
      <c r="B44" s="1"/>
      <c r="C44" s="6"/>
      <c r="D44" s="1"/>
      <c r="E44" s="1"/>
      <c r="F44" s="1"/>
      <c r="G44" s="1"/>
      <c r="H44" s="1"/>
      <c r="I44" s="1"/>
    </row>
    <row r="45" spans="1:9" ht="16.5" thickBot="1" x14ac:dyDescent="0.3">
      <c r="A45" s="1"/>
      <c r="B45" s="1"/>
      <c r="C45" s="6"/>
      <c r="D45" s="1"/>
      <c r="E45" s="1"/>
      <c r="F45" s="1"/>
      <c r="G45" s="1"/>
      <c r="H45" s="1"/>
      <c r="I45" s="1"/>
    </row>
    <row r="46" spans="1:9" x14ac:dyDescent="0.25">
      <c r="A46" s="95" t="s">
        <v>11</v>
      </c>
      <c r="B46" s="96"/>
      <c r="C46" s="96"/>
      <c r="D46" s="96"/>
      <c r="E46" s="96"/>
      <c r="F46" s="96"/>
      <c r="G46" s="96"/>
      <c r="H46" s="96"/>
      <c r="I46" s="97"/>
    </row>
    <row r="47" spans="1:9" x14ac:dyDescent="0.25">
      <c r="A47" s="98" t="s">
        <v>45</v>
      </c>
      <c r="B47" s="99"/>
      <c r="C47" s="99"/>
      <c r="D47" s="99"/>
      <c r="E47" s="99"/>
      <c r="F47" s="99"/>
      <c r="G47" s="99"/>
      <c r="H47" s="99"/>
      <c r="I47" s="100"/>
    </row>
    <row r="48" spans="1:9" x14ac:dyDescent="0.25">
      <c r="A48" s="98" t="s">
        <v>44</v>
      </c>
      <c r="B48" s="99"/>
      <c r="C48" s="99"/>
      <c r="D48" s="99"/>
      <c r="E48" s="99"/>
      <c r="F48" s="99"/>
      <c r="G48" s="99"/>
      <c r="H48" s="99"/>
      <c r="I48" s="100"/>
    </row>
    <row r="49" spans="1:9" x14ac:dyDescent="0.25">
      <c r="A49" s="14"/>
      <c r="B49" s="4"/>
      <c r="C49" s="15"/>
      <c r="D49" s="4"/>
      <c r="E49" s="4"/>
      <c r="F49" s="4"/>
      <c r="G49" s="4"/>
      <c r="H49" s="4"/>
      <c r="I49" s="16"/>
    </row>
    <row r="50" spans="1:9" x14ac:dyDescent="0.25">
      <c r="A50" s="14" t="s">
        <v>15</v>
      </c>
      <c r="B50" s="4"/>
      <c r="C50" s="15"/>
      <c r="D50" s="4"/>
      <c r="E50" s="4"/>
      <c r="F50" s="4"/>
      <c r="G50" s="4"/>
      <c r="H50" s="4"/>
      <c r="I50" s="16"/>
    </row>
    <row r="51" spans="1:9" x14ac:dyDescent="0.25">
      <c r="A51" s="14"/>
      <c r="B51" s="4"/>
      <c r="C51" s="15"/>
      <c r="D51" s="4"/>
      <c r="E51" s="4"/>
      <c r="F51" s="4"/>
      <c r="G51" s="4"/>
      <c r="H51" s="4"/>
      <c r="I51" s="16"/>
    </row>
    <row r="52" spans="1:9" x14ac:dyDescent="0.25">
      <c r="A52" s="101" t="s">
        <v>0</v>
      </c>
      <c r="B52" s="102" t="s">
        <v>1</v>
      </c>
      <c r="C52" s="103" t="s">
        <v>2</v>
      </c>
      <c r="D52" s="102" t="s">
        <v>3</v>
      </c>
      <c r="E52" s="102" t="s">
        <v>4</v>
      </c>
      <c r="F52" s="102" t="s">
        <v>5</v>
      </c>
      <c r="G52" s="102"/>
      <c r="H52" s="102" t="s">
        <v>8</v>
      </c>
      <c r="I52" s="104" t="s">
        <v>9</v>
      </c>
    </row>
    <row r="53" spans="1:9" ht="30" x14ac:dyDescent="0.25">
      <c r="A53" s="101"/>
      <c r="B53" s="102"/>
      <c r="C53" s="103"/>
      <c r="D53" s="102"/>
      <c r="E53" s="102"/>
      <c r="F53" s="29" t="s">
        <v>6</v>
      </c>
      <c r="G53" s="29" t="s">
        <v>7</v>
      </c>
      <c r="H53" s="102"/>
      <c r="I53" s="104"/>
    </row>
    <row r="54" spans="1:9" x14ac:dyDescent="0.25">
      <c r="A54" s="17" t="s">
        <v>16</v>
      </c>
      <c r="B54" s="3"/>
      <c r="C54" s="8"/>
      <c r="D54" s="3"/>
      <c r="E54" s="3"/>
      <c r="F54" s="3"/>
      <c r="G54" s="8"/>
      <c r="H54" s="3"/>
      <c r="I54" s="18"/>
    </row>
    <row r="55" spans="1:9" x14ac:dyDescent="0.25">
      <c r="A55" s="19" t="s">
        <v>17</v>
      </c>
      <c r="B55" s="3" t="s">
        <v>23</v>
      </c>
      <c r="C55" s="8">
        <v>2000000</v>
      </c>
      <c r="D55" s="3"/>
      <c r="E55" s="3"/>
      <c r="F55" s="13"/>
      <c r="G55" s="8"/>
      <c r="H55" s="3"/>
      <c r="I55" s="18"/>
    </row>
    <row r="56" spans="1:9" x14ac:dyDescent="0.25">
      <c r="A56" s="19" t="s">
        <v>18</v>
      </c>
      <c r="B56" s="3"/>
      <c r="C56" s="8">
        <v>1900000</v>
      </c>
      <c r="D56" s="3"/>
      <c r="E56" s="3"/>
      <c r="F56" s="13"/>
      <c r="G56" s="8"/>
      <c r="H56" s="3"/>
      <c r="I56" s="18"/>
    </row>
    <row r="57" spans="1:9" x14ac:dyDescent="0.25">
      <c r="A57" s="19" t="s">
        <v>19</v>
      </c>
      <c r="B57" s="3"/>
      <c r="C57" s="8">
        <v>300000</v>
      </c>
      <c r="D57" s="3"/>
      <c r="E57" s="3"/>
      <c r="F57" s="13"/>
      <c r="G57" s="8"/>
      <c r="H57" s="3"/>
      <c r="I57" s="18"/>
    </row>
    <row r="58" spans="1:9" x14ac:dyDescent="0.25">
      <c r="A58" s="19" t="s">
        <v>46</v>
      </c>
      <c r="B58" s="3"/>
      <c r="C58" s="8">
        <v>400000</v>
      </c>
      <c r="D58" s="3"/>
      <c r="E58" s="3"/>
      <c r="F58" s="13"/>
      <c r="G58" s="8"/>
      <c r="H58" s="3"/>
      <c r="I58" s="18"/>
    </row>
    <row r="59" spans="1:9" x14ac:dyDescent="0.25">
      <c r="A59" s="19" t="s">
        <v>47</v>
      </c>
      <c r="B59" s="3"/>
      <c r="C59" s="8">
        <v>1200000</v>
      </c>
      <c r="D59" s="12"/>
      <c r="E59" s="12"/>
      <c r="F59" s="13"/>
      <c r="G59" s="8"/>
      <c r="H59" s="3"/>
      <c r="I59" s="26"/>
    </row>
    <row r="60" spans="1:9" x14ac:dyDescent="0.25">
      <c r="A60" s="19" t="s">
        <v>49</v>
      </c>
      <c r="B60" s="3"/>
      <c r="C60" s="8">
        <v>1500000</v>
      </c>
      <c r="D60" s="12"/>
      <c r="E60" s="12"/>
      <c r="F60" s="13"/>
      <c r="G60" s="8"/>
      <c r="H60" s="3"/>
      <c r="I60" s="26"/>
    </row>
    <row r="61" spans="1:9" x14ac:dyDescent="0.25">
      <c r="A61" s="19" t="s">
        <v>50</v>
      </c>
      <c r="B61" s="3"/>
      <c r="C61" s="8">
        <v>700000</v>
      </c>
      <c r="D61" s="12"/>
      <c r="E61" s="12"/>
      <c r="F61" s="13"/>
      <c r="G61" s="8"/>
      <c r="H61" s="3"/>
      <c r="I61" s="26"/>
    </row>
    <row r="62" spans="1:9" x14ac:dyDescent="0.25">
      <c r="A62" s="19" t="s">
        <v>48</v>
      </c>
      <c r="B62" s="3"/>
      <c r="C62" s="8">
        <v>250000</v>
      </c>
      <c r="D62" s="3"/>
      <c r="E62" s="3"/>
      <c r="F62" s="13"/>
      <c r="G62" s="8">
        <v>58630</v>
      </c>
      <c r="H62" s="3"/>
      <c r="I62" s="26"/>
    </row>
    <row r="63" spans="1:9" x14ac:dyDescent="0.25">
      <c r="A63" s="19"/>
      <c r="B63" s="3"/>
      <c r="C63" s="9">
        <f>SUM(C55:C62)</f>
        <v>8250000</v>
      </c>
      <c r="D63" s="3"/>
      <c r="E63" s="3"/>
      <c r="F63" s="13"/>
      <c r="G63" s="9">
        <f>SUM(G55:G62)</f>
        <v>58630</v>
      </c>
      <c r="H63" s="3"/>
      <c r="I63" s="26"/>
    </row>
    <row r="64" spans="1:9" x14ac:dyDescent="0.25">
      <c r="A64" s="19"/>
      <c r="B64" s="3"/>
      <c r="C64" s="8"/>
      <c r="D64" s="3"/>
      <c r="E64" s="3"/>
      <c r="F64" s="13"/>
      <c r="G64" s="8"/>
      <c r="H64" s="3"/>
      <c r="I64" s="26"/>
    </row>
    <row r="65" spans="1:9" x14ac:dyDescent="0.25">
      <c r="A65" s="17" t="s">
        <v>33</v>
      </c>
      <c r="B65" s="3"/>
      <c r="C65" s="8"/>
      <c r="D65" s="3"/>
      <c r="E65" s="3"/>
      <c r="F65" s="13"/>
      <c r="G65" s="8"/>
      <c r="H65" s="3"/>
      <c r="I65" s="26"/>
    </row>
    <row r="66" spans="1:9" x14ac:dyDescent="0.25">
      <c r="A66" s="19" t="s">
        <v>27</v>
      </c>
      <c r="B66" s="3" t="s">
        <v>30</v>
      </c>
      <c r="C66" s="8">
        <v>600000</v>
      </c>
      <c r="D66" s="3"/>
      <c r="E66" s="3"/>
      <c r="F66" s="13"/>
      <c r="G66" s="8">
        <v>228607.78</v>
      </c>
      <c r="H66" s="3"/>
      <c r="I66" s="26"/>
    </row>
    <row r="67" spans="1:9" x14ac:dyDescent="0.25">
      <c r="A67" s="19" t="s">
        <v>28</v>
      </c>
      <c r="B67" s="3" t="s">
        <v>31</v>
      </c>
      <c r="C67" s="8">
        <v>2650000</v>
      </c>
      <c r="D67" s="3"/>
      <c r="E67" s="3"/>
      <c r="F67" s="13"/>
      <c r="G67" s="8">
        <v>835231.04</v>
      </c>
      <c r="H67" s="3"/>
      <c r="I67" s="26"/>
    </row>
    <row r="68" spans="1:9" x14ac:dyDescent="0.25">
      <c r="A68" s="19"/>
      <c r="B68" s="3"/>
      <c r="C68" s="9">
        <f>SUM(C66:C67)</f>
        <v>3250000</v>
      </c>
      <c r="D68" s="3"/>
      <c r="E68" s="3"/>
      <c r="F68" s="13"/>
      <c r="G68" s="9">
        <f>SUM(G66:G67)</f>
        <v>1063838.82</v>
      </c>
      <c r="H68" s="3"/>
      <c r="I68" s="18"/>
    </row>
    <row r="69" spans="1:9" x14ac:dyDescent="0.25">
      <c r="A69" s="19"/>
      <c r="B69" s="3"/>
      <c r="C69" s="8"/>
      <c r="D69" s="3"/>
      <c r="E69" s="3"/>
      <c r="F69" s="13"/>
      <c r="G69" s="8"/>
      <c r="H69" s="3"/>
      <c r="I69" s="18"/>
    </row>
    <row r="70" spans="1:9" x14ac:dyDescent="0.25">
      <c r="A70" s="20" t="s">
        <v>34</v>
      </c>
      <c r="B70" s="3"/>
      <c r="C70" s="8"/>
      <c r="D70" s="3"/>
      <c r="E70" s="3"/>
      <c r="F70" s="13"/>
      <c r="G70" s="8"/>
      <c r="H70" s="3"/>
      <c r="I70" s="18"/>
    </row>
    <row r="71" spans="1:9" x14ac:dyDescent="0.25">
      <c r="A71" s="19" t="s">
        <v>35</v>
      </c>
      <c r="B71" s="3"/>
      <c r="C71" s="8">
        <v>400000</v>
      </c>
      <c r="D71" s="3"/>
      <c r="E71" s="3"/>
      <c r="F71" s="13"/>
      <c r="G71" s="8"/>
      <c r="H71" s="3"/>
      <c r="I71" s="18"/>
    </row>
    <row r="72" spans="1:9" x14ac:dyDescent="0.25">
      <c r="A72" s="19" t="s">
        <v>39</v>
      </c>
      <c r="B72" s="3"/>
      <c r="C72" s="8">
        <v>100000</v>
      </c>
      <c r="D72" s="3"/>
      <c r="E72" s="3"/>
      <c r="F72" s="13"/>
      <c r="G72" s="8"/>
      <c r="H72" s="3"/>
      <c r="I72" s="18"/>
    </row>
    <row r="73" spans="1:9" x14ac:dyDescent="0.25">
      <c r="A73" s="19"/>
      <c r="B73" s="3"/>
      <c r="C73" s="9">
        <f>SUM(C71:C72)</f>
        <v>500000</v>
      </c>
      <c r="D73" s="3"/>
      <c r="E73" s="3"/>
      <c r="F73" s="13"/>
      <c r="G73" s="8"/>
      <c r="H73" s="3"/>
      <c r="I73" s="18"/>
    </row>
    <row r="74" spans="1:9" ht="15.75" thickBot="1" x14ac:dyDescent="0.3">
      <c r="A74" s="19"/>
      <c r="B74" s="3"/>
      <c r="C74" s="10">
        <f>C63+C68+C73</f>
        <v>12000000</v>
      </c>
      <c r="D74" s="10"/>
      <c r="E74" s="10"/>
      <c r="F74" s="10"/>
      <c r="G74" s="10">
        <f>G63+G68+G73</f>
        <v>1122468.82</v>
      </c>
      <c r="H74" s="3"/>
      <c r="I74" s="18"/>
    </row>
    <row r="75" spans="1:9" ht="15.75" thickTop="1" x14ac:dyDescent="0.25">
      <c r="A75" s="14"/>
      <c r="B75" s="4"/>
      <c r="C75" s="15"/>
      <c r="D75" s="4"/>
      <c r="E75" s="4"/>
      <c r="F75" s="4"/>
      <c r="G75" s="4"/>
      <c r="H75" s="4"/>
      <c r="I75" s="16"/>
    </row>
    <row r="76" spans="1:9" x14ac:dyDescent="0.25">
      <c r="A76" s="90" t="s">
        <v>13</v>
      </c>
      <c r="B76" s="91"/>
      <c r="C76" s="91"/>
      <c r="D76" s="91"/>
      <c r="E76" s="91"/>
      <c r="F76" s="4"/>
      <c r="G76" s="4"/>
      <c r="H76" s="4"/>
      <c r="I76" s="16"/>
    </row>
    <row r="77" spans="1:9" x14ac:dyDescent="0.25">
      <c r="A77" s="14"/>
      <c r="B77" s="4"/>
      <c r="C77" s="15"/>
      <c r="D77" s="4"/>
      <c r="E77" s="4"/>
      <c r="F77" s="4"/>
      <c r="G77" s="4"/>
      <c r="H77" s="4"/>
      <c r="I77" s="16"/>
    </row>
    <row r="78" spans="1:9" x14ac:dyDescent="0.25">
      <c r="A78" s="14"/>
      <c r="B78" s="4"/>
      <c r="C78" s="15"/>
      <c r="D78" s="4"/>
      <c r="E78" s="4"/>
      <c r="F78" s="4"/>
      <c r="G78" s="4"/>
      <c r="H78" s="4"/>
      <c r="I78" s="16"/>
    </row>
    <row r="79" spans="1:9" x14ac:dyDescent="0.25">
      <c r="A79" s="21" t="s">
        <v>40</v>
      </c>
      <c r="B79" s="11"/>
      <c r="C79" s="15"/>
      <c r="D79" s="4"/>
      <c r="E79" s="4"/>
      <c r="F79" s="4"/>
      <c r="G79" s="92" t="s">
        <v>41</v>
      </c>
      <c r="H79" s="92"/>
      <c r="I79" s="16"/>
    </row>
    <row r="80" spans="1:9" x14ac:dyDescent="0.25">
      <c r="A80" s="93" t="s">
        <v>14</v>
      </c>
      <c r="B80" s="94"/>
      <c r="C80" s="15"/>
      <c r="D80" s="4"/>
      <c r="E80" s="4"/>
      <c r="F80" s="4"/>
      <c r="G80" s="94" t="s">
        <v>10</v>
      </c>
      <c r="H80" s="94"/>
      <c r="I80" s="16"/>
    </row>
    <row r="81" spans="1:9" ht="15.75" thickBot="1" x14ac:dyDescent="0.3">
      <c r="A81" s="22"/>
      <c r="B81" s="23"/>
      <c r="C81" s="24"/>
      <c r="D81" s="23"/>
      <c r="E81" s="23"/>
      <c r="F81" s="23"/>
      <c r="G81" s="23"/>
      <c r="H81" s="23"/>
      <c r="I81" s="25"/>
    </row>
    <row r="91" spans="1:9" ht="15.75" x14ac:dyDescent="0.25">
      <c r="A91" s="2" t="s">
        <v>12</v>
      </c>
      <c r="B91" s="1"/>
      <c r="C91" s="6"/>
      <c r="D91" s="1"/>
      <c r="E91" s="1"/>
      <c r="F91" s="1"/>
      <c r="G91" s="1"/>
      <c r="H91" s="1"/>
      <c r="I91" s="1"/>
    </row>
    <row r="92" spans="1:9" ht="16.5" thickBot="1" x14ac:dyDescent="0.3">
      <c r="A92" s="1"/>
      <c r="B92" s="1"/>
      <c r="C92" s="6"/>
      <c r="D92" s="1"/>
      <c r="E92" s="1"/>
      <c r="F92" s="1"/>
      <c r="G92" s="1"/>
      <c r="H92" s="1"/>
      <c r="I92" s="1"/>
    </row>
    <row r="93" spans="1:9" x14ac:dyDescent="0.25">
      <c r="A93" s="95" t="s">
        <v>11</v>
      </c>
      <c r="B93" s="96"/>
      <c r="C93" s="96"/>
      <c r="D93" s="96"/>
      <c r="E93" s="96"/>
      <c r="F93" s="96"/>
      <c r="G93" s="96"/>
      <c r="H93" s="96"/>
      <c r="I93" s="97"/>
    </row>
    <row r="94" spans="1:9" x14ac:dyDescent="0.25">
      <c r="A94" s="98" t="s">
        <v>45</v>
      </c>
      <c r="B94" s="99"/>
      <c r="C94" s="99"/>
      <c r="D94" s="99"/>
      <c r="E94" s="99"/>
      <c r="F94" s="99"/>
      <c r="G94" s="99"/>
      <c r="H94" s="99"/>
      <c r="I94" s="100"/>
    </row>
    <row r="95" spans="1:9" x14ac:dyDescent="0.25">
      <c r="A95" s="98" t="s">
        <v>53</v>
      </c>
      <c r="B95" s="99"/>
      <c r="C95" s="99"/>
      <c r="D95" s="99"/>
      <c r="E95" s="99"/>
      <c r="F95" s="99"/>
      <c r="G95" s="99"/>
      <c r="H95" s="99"/>
      <c r="I95" s="100"/>
    </row>
    <row r="96" spans="1:9" x14ac:dyDescent="0.25">
      <c r="A96" s="14"/>
      <c r="B96" s="4"/>
      <c r="C96" s="15"/>
      <c r="D96" s="4"/>
      <c r="E96" s="4"/>
      <c r="F96" s="4"/>
      <c r="G96" s="4"/>
      <c r="H96" s="4"/>
      <c r="I96" s="16"/>
    </row>
    <row r="97" spans="1:9" x14ac:dyDescent="0.25">
      <c r="A97" s="14" t="s">
        <v>15</v>
      </c>
      <c r="B97" s="4"/>
      <c r="C97" s="15"/>
      <c r="D97" s="4"/>
      <c r="E97" s="4"/>
      <c r="F97" s="4"/>
      <c r="G97" s="4"/>
      <c r="H97" s="4"/>
      <c r="I97" s="16"/>
    </row>
    <row r="98" spans="1:9" x14ac:dyDescent="0.25">
      <c r="A98" s="14"/>
      <c r="B98" s="4"/>
      <c r="C98" s="15"/>
      <c r="D98" s="4"/>
      <c r="E98" s="4"/>
      <c r="F98" s="4"/>
      <c r="G98" s="4"/>
      <c r="H98" s="4"/>
      <c r="I98" s="16"/>
    </row>
    <row r="99" spans="1:9" x14ac:dyDescent="0.25">
      <c r="A99" s="101" t="s">
        <v>0</v>
      </c>
      <c r="B99" s="102" t="s">
        <v>1</v>
      </c>
      <c r="C99" s="103" t="s">
        <v>2</v>
      </c>
      <c r="D99" s="102" t="s">
        <v>3</v>
      </c>
      <c r="E99" s="102" t="s">
        <v>4</v>
      </c>
      <c r="F99" s="102" t="s">
        <v>5</v>
      </c>
      <c r="G99" s="102"/>
      <c r="H99" s="102" t="s">
        <v>8</v>
      </c>
      <c r="I99" s="104" t="s">
        <v>9</v>
      </c>
    </row>
    <row r="100" spans="1:9" ht="30" x14ac:dyDescent="0.25">
      <c r="A100" s="101"/>
      <c r="B100" s="102"/>
      <c r="C100" s="103"/>
      <c r="D100" s="102"/>
      <c r="E100" s="102"/>
      <c r="F100" s="30" t="s">
        <v>6</v>
      </c>
      <c r="G100" s="30" t="s">
        <v>7</v>
      </c>
      <c r="H100" s="102"/>
      <c r="I100" s="104"/>
    </row>
    <row r="101" spans="1:9" x14ac:dyDescent="0.25">
      <c r="A101" s="17" t="s">
        <v>16</v>
      </c>
      <c r="B101" s="3"/>
      <c r="C101" s="8"/>
      <c r="D101" s="3"/>
      <c r="E101" s="3"/>
      <c r="F101" s="3"/>
      <c r="G101" s="8"/>
      <c r="H101" s="3"/>
      <c r="I101" s="18"/>
    </row>
    <row r="102" spans="1:9" x14ac:dyDescent="0.25">
      <c r="A102" s="19" t="s">
        <v>17</v>
      </c>
      <c r="B102" s="3" t="s">
        <v>23</v>
      </c>
      <c r="C102" s="8">
        <v>2000000</v>
      </c>
      <c r="D102" s="3"/>
      <c r="E102" s="3"/>
      <c r="F102" s="13"/>
      <c r="G102" s="8"/>
      <c r="H102" s="3"/>
      <c r="I102" s="18"/>
    </row>
    <row r="103" spans="1:9" x14ac:dyDescent="0.25">
      <c r="A103" s="19" t="s">
        <v>18</v>
      </c>
      <c r="B103" s="3"/>
      <c r="C103" s="8">
        <v>1900000</v>
      </c>
      <c r="D103" s="3"/>
      <c r="E103" s="3"/>
      <c r="F103" s="13"/>
      <c r="G103" s="8">
        <v>835231.04</v>
      </c>
      <c r="H103" s="3"/>
      <c r="I103" s="18"/>
    </row>
    <row r="104" spans="1:9" x14ac:dyDescent="0.25">
      <c r="A104" s="19" t="s">
        <v>19</v>
      </c>
      <c r="B104" s="3"/>
      <c r="C104" s="8">
        <v>300000</v>
      </c>
      <c r="D104" s="3"/>
      <c r="E104" s="3"/>
      <c r="F104" s="13"/>
      <c r="G104" s="8"/>
      <c r="H104" s="3"/>
      <c r="I104" s="18"/>
    </row>
    <row r="105" spans="1:9" x14ac:dyDescent="0.25">
      <c r="A105" s="19" t="s">
        <v>46</v>
      </c>
      <c r="B105" s="3"/>
      <c r="C105" s="8">
        <v>400000</v>
      </c>
      <c r="D105" s="3"/>
      <c r="E105" s="3"/>
      <c r="F105" s="13"/>
      <c r="G105" s="8"/>
      <c r="H105" s="3"/>
      <c r="I105" s="18"/>
    </row>
    <row r="106" spans="1:9" x14ac:dyDescent="0.25">
      <c r="A106" s="19" t="s">
        <v>47</v>
      </c>
      <c r="B106" s="3"/>
      <c r="C106" s="8">
        <v>1200000</v>
      </c>
      <c r="D106" s="12"/>
      <c r="E106" s="12"/>
      <c r="F106" s="13"/>
      <c r="G106" s="8"/>
      <c r="H106" s="3"/>
      <c r="I106" s="26"/>
    </row>
    <row r="107" spans="1:9" x14ac:dyDescent="0.25">
      <c r="A107" s="19" t="s">
        <v>49</v>
      </c>
      <c r="B107" s="3"/>
      <c r="C107" s="8">
        <v>1500000</v>
      </c>
      <c r="D107" s="12"/>
      <c r="E107" s="12"/>
      <c r="F107" s="13"/>
      <c r="G107" s="8"/>
      <c r="H107" s="3"/>
      <c r="I107" s="26"/>
    </row>
    <row r="108" spans="1:9" x14ac:dyDescent="0.25">
      <c r="A108" s="19" t="s">
        <v>50</v>
      </c>
      <c r="B108" s="3"/>
      <c r="C108" s="8">
        <v>700000</v>
      </c>
      <c r="D108" s="12"/>
      <c r="E108" s="12"/>
      <c r="F108" s="13"/>
      <c r="G108" s="8"/>
      <c r="H108" s="3"/>
      <c r="I108" s="26"/>
    </row>
    <row r="109" spans="1:9" x14ac:dyDescent="0.25">
      <c r="A109" s="19" t="s">
        <v>48</v>
      </c>
      <c r="B109" s="3"/>
      <c r="C109" s="8">
        <v>250000</v>
      </c>
      <c r="D109" s="3"/>
      <c r="E109" s="3"/>
      <c r="F109" s="13"/>
      <c r="G109" s="8">
        <v>58630</v>
      </c>
      <c r="H109" s="3"/>
      <c r="I109" s="26"/>
    </row>
    <row r="110" spans="1:9" x14ac:dyDescent="0.25">
      <c r="A110" s="19"/>
      <c r="B110" s="3"/>
      <c r="C110" s="9">
        <f>SUM(C102:C109)</f>
        <v>8250000</v>
      </c>
      <c r="D110" s="3"/>
      <c r="E110" s="3"/>
      <c r="F110" s="13"/>
      <c r="G110" s="9">
        <f>SUM(G102:G109)</f>
        <v>893861.04</v>
      </c>
      <c r="H110" s="3"/>
      <c r="I110" s="26"/>
    </row>
    <row r="111" spans="1:9" x14ac:dyDescent="0.25">
      <c r="A111" s="19"/>
      <c r="B111" s="3"/>
      <c r="C111" s="8"/>
      <c r="D111" s="3"/>
      <c r="E111" s="3"/>
      <c r="F111" s="13"/>
      <c r="G111" s="8"/>
      <c r="H111" s="3"/>
      <c r="I111" s="26"/>
    </row>
    <row r="112" spans="1:9" x14ac:dyDescent="0.25">
      <c r="A112" s="17" t="s">
        <v>33</v>
      </c>
      <c r="B112" s="3"/>
      <c r="C112" s="8"/>
      <c r="D112" s="3"/>
      <c r="E112" s="3"/>
      <c r="F112" s="13"/>
      <c r="G112" s="8"/>
      <c r="H112" s="3"/>
      <c r="I112" s="26"/>
    </row>
    <row r="113" spans="1:9" x14ac:dyDescent="0.25">
      <c r="A113" s="19" t="s">
        <v>27</v>
      </c>
      <c r="B113" s="3" t="s">
        <v>30</v>
      </c>
      <c r="C113" s="8">
        <v>600000</v>
      </c>
      <c r="D113" s="3"/>
      <c r="E113" s="3"/>
      <c r="F113" s="13"/>
      <c r="G113" s="8">
        <v>228607.78</v>
      </c>
      <c r="H113" s="3"/>
      <c r="I113" s="26"/>
    </row>
    <row r="114" spans="1:9" x14ac:dyDescent="0.25">
      <c r="A114" s="19" t="s">
        <v>28</v>
      </c>
      <c r="B114" s="3" t="s">
        <v>31</v>
      </c>
      <c r="C114" s="8">
        <v>2650000</v>
      </c>
      <c r="D114" s="3"/>
      <c r="E114" s="3"/>
      <c r="F114" s="13"/>
      <c r="G114" s="8">
        <v>349937.38</v>
      </c>
      <c r="H114" s="3"/>
      <c r="I114" s="26"/>
    </row>
    <row r="115" spans="1:9" x14ac:dyDescent="0.25">
      <c r="A115" s="19"/>
      <c r="B115" s="3"/>
      <c r="C115" s="9">
        <f>SUM(C113:C114)</f>
        <v>3250000</v>
      </c>
      <c r="D115" s="3"/>
      <c r="E115" s="3"/>
      <c r="F115" s="13"/>
      <c r="G115" s="9">
        <f>SUM(G113:G114)</f>
        <v>578545.16</v>
      </c>
      <c r="H115" s="3"/>
      <c r="I115" s="18"/>
    </row>
    <row r="116" spans="1:9" x14ac:dyDescent="0.25">
      <c r="A116" s="19"/>
      <c r="B116" s="3"/>
      <c r="C116" s="8"/>
      <c r="D116" s="3"/>
      <c r="E116" s="3"/>
      <c r="F116" s="13"/>
      <c r="G116" s="8"/>
      <c r="H116" s="3"/>
      <c r="I116" s="18"/>
    </row>
    <row r="117" spans="1:9" x14ac:dyDescent="0.25">
      <c r="A117" s="20" t="s">
        <v>34</v>
      </c>
      <c r="B117" s="3"/>
      <c r="C117" s="8"/>
      <c r="D117" s="3"/>
      <c r="E117" s="3"/>
      <c r="F117" s="13"/>
      <c r="G117" s="8"/>
      <c r="H117" s="3"/>
      <c r="I117" s="18"/>
    </row>
    <row r="118" spans="1:9" x14ac:dyDescent="0.25">
      <c r="A118" s="19" t="s">
        <v>35</v>
      </c>
      <c r="B118" s="3"/>
      <c r="C118" s="8">
        <v>400000</v>
      </c>
      <c r="D118" s="3"/>
      <c r="E118" s="3"/>
      <c r="F118" s="13"/>
      <c r="G118" s="8"/>
      <c r="H118" s="3"/>
      <c r="I118" s="18"/>
    </row>
    <row r="119" spans="1:9" x14ac:dyDescent="0.25">
      <c r="A119" s="19" t="s">
        <v>39</v>
      </c>
      <c r="B119" s="3"/>
      <c r="C119" s="8">
        <v>100000</v>
      </c>
      <c r="D119" s="3"/>
      <c r="E119" s="3"/>
      <c r="F119" s="13"/>
      <c r="G119" s="8">
        <v>4948</v>
      </c>
      <c r="H119" s="3"/>
      <c r="I119" s="18"/>
    </row>
    <row r="120" spans="1:9" x14ac:dyDescent="0.25">
      <c r="A120" s="19"/>
      <c r="B120" s="3"/>
      <c r="C120" s="9">
        <f>SUM(C118:C119)</f>
        <v>500000</v>
      </c>
      <c r="D120" s="3"/>
      <c r="E120" s="3"/>
      <c r="F120" s="13"/>
      <c r="G120" s="9">
        <f>SUM(G118:G119)</f>
        <v>4948</v>
      </c>
      <c r="H120" s="3"/>
      <c r="I120" s="18"/>
    </row>
    <row r="121" spans="1:9" ht="15.75" thickBot="1" x14ac:dyDescent="0.3">
      <c r="A121" s="19"/>
      <c r="B121" s="3"/>
      <c r="C121" s="10">
        <f>C110+C115+C120</f>
        <v>12000000</v>
      </c>
      <c r="D121" s="10"/>
      <c r="E121" s="10"/>
      <c r="F121" s="10"/>
      <c r="G121" s="10">
        <f>+G110+G115+G120</f>
        <v>1477354.2000000002</v>
      </c>
      <c r="H121" s="3"/>
      <c r="I121" s="18"/>
    </row>
    <row r="122" spans="1:9" ht="15.75" thickTop="1" x14ac:dyDescent="0.25">
      <c r="A122" s="14"/>
      <c r="B122" s="4"/>
      <c r="C122" s="15"/>
      <c r="D122" s="4"/>
      <c r="E122" s="4"/>
      <c r="F122" s="4"/>
      <c r="G122" s="4"/>
      <c r="H122" s="4"/>
      <c r="I122" s="16"/>
    </row>
    <row r="123" spans="1:9" x14ac:dyDescent="0.25">
      <c r="A123" s="90" t="s">
        <v>13</v>
      </c>
      <c r="B123" s="91"/>
      <c r="C123" s="91"/>
      <c r="D123" s="91"/>
      <c r="E123" s="91"/>
      <c r="F123" s="4"/>
      <c r="G123" s="4"/>
      <c r="H123" s="4"/>
      <c r="I123" s="16"/>
    </row>
    <row r="124" spans="1:9" x14ac:dyDescent="0.25">
      <c r="A124" s="14"/>
      <c r="B124" s="4"/>
      <c r="C124" s="15"/>
      <c r="D124" s="4"/>
      <c r="E124" s="4"/>
      <c r="F124" s="4"/>
      <c r="G124" s="4"/>
      <c r="H124" s="4"/>
      <c r="I124" s="16"/>
    </row>
    <row r="125" spans="1:9" x14ac:dyDescent="0.25">
      <c r="A125" s="14"/>
      <c r="B125" s="4"/>
      <c r="C125" s="15"/>
      <c r="D125" s="4"/>
      <c r="E125" s="4"/>
      <c r="F125" s="4"/>
      <c r="G125" s="4"/>
      <c r="H125" s="4"/>
      <c r="I125" s="16"/>
    </row>
    <row r="126" spans="1:9" x14ac:dyDescent="0.25">
      <c r="A126" s="21" t="s">
        <v>40</v>
      </c>
      <c r="B126" s="11"/>
      <c r="C126" s="15"/>
      <c r="D126" s="4"/>
      <c r="E126" s="4"/>
      <c r="F126" s="4"/>
      <c r="G126" s="92" t="s">
        <v>41</v>
      </c>
      <c r="H126" s="92"/>
      <c r="I126" s="16"/>
    </row>
    <row r="127" spans="1:9" x14ac:dyDescent="0.25">
      <c r="A127" s="93" t="s">
        <v>14</v>
      </c>
      <c r="B127" s="94"/>
      <c r="C127" s="15"/>
      <c r="D127" s="4"/>
      <c r="E127" s="4"/>
      <c r="F127" s="4"/>
      <c r="G127" s="94" t="s">
        <v>10</v>
      </c>
      <c r="H127" s="94"/>
      <c r="I127" s="16"/>
    </row>
    <row r="128" spans="1:9" ht="15.75" thickBot="1" x14ac:dyDescent="0.3">
      <c r="A128" s="22"/>
      <c r="B128" s="23"/>
      <c r="C128" s="24"/>
      <c r="D128" s="23"/>
      <c r="E128" s="23"/>
      <c r="F128" s="23"/>
      <c r="G128" s="23"/>
      <c r="H128" s="23"/>
      <c r="I128" s="25"/>
    </row>
    <row r="138" spans="1:9" ht="15.75" x14ac:dyDescent="0.25">
      <c r="A138" s="2" t="s">
        <v>12</v>
      </c>
      <c r="B138" s="1"/>
      <c r="C138" s="6"/>
      <c r="D138" s="1"/>
      <c r="E138" s="1"/>
      <c r="F138" s="1"/>
      <c r="G138" s="1"/>
      <c r="H138" s="1"/>
      <c r="I138" s="1"/>
    </row>
    <row r="139" spans="1:9" ht="16.5" thickBot="1" x14ac:dyDescent="0.3">
      <c r="A139" s="1"/>
      <c r="B139" s="1"/>
      <c r="C139" s="6"/>
      <c r="D139" s="1"/>
      <c r="E139" s="1"/>
      <c r="F139" s="1"/>
      <c r="G139" s="1"/>
      <c r="H139" s="1"/>
      <c r="I139" s="1"/>
    </row>
    <row r="140" spans="1:9" x14ac:dyDescent="0.25">
      <c r="A140" s="95" t="s">
        <v>11</v>
      </c>
      <c r="B140" s="96"/>
      <c r="C140" s="96"/>
      <c r="D140" s="96"/>
      <c r="E140" s="96"/>
      <c r="F140" s="96"/>
      <c r="G140" s="96"/>
      <c r="H140" s="96"/>
      <c r="I140" s="97"/>
    </row>
    <row r="141" spans="1:9" x14ac:dyDescent="0.25">
      <c r="A141" s="98" t="s">
        <v>45</v>
      </c>
      <c r="B141" s="99"/>
      <c r="C141" s="99"/>
      <c r="D141" s="99"/>
      <c r="E141" s="99"/>
      <c r="F141" s="99"/>
      <c r="G141" s="99"/>
      <c r="H141" s="99"/>
      <c r="I141" s="100"/>
    </row>
    <row r="142" spans="1:9" x14ac:dyDescent="0.25">
      <c r="A142" s="98" t="s">
        <v>55</v>
      </c>
      <c r="B142" s="99"/>
      <c r="C142" s="99"/>
      <c r="D142" s="99"/>
      <c r="E142" s="99"/>
      <c r="F142" s="99"/>
      <c r="G142" s="99"/>
      <c r="H142" s="99"/>
      <c r="I142" s="100"/>
    </row>
    <row r="143" spans="1:9" x14ac:dyDescent="0.25">
      <c r="A143" s="14"/>
      <c r="B143" s="4"/>
      <c r="C143" s="15"/>
      <c r="D143" s="4"/>
      <c r="E143" s="4"/>
      <c r="F143" s="4"/>
      <c r="G143" s="4"/>
      <c r="H143" s="4"/>
      <c r="I143" s="16"/>
    </row>
    <row r="144" spans="1:9" x14ac:dyDescent="0.25">
      <c r="A144" s="14" t="s">
        <v>15</v>
      </c>
      <c r="B144" s="4"/>
      <c r="C144" s="15"/>
      <c r="D144" s="4"/>
      <c r="E144" s="4"/>
      <c r="F144" s="4"/>
      <c r="G144" s="4"/>
      <c r="H144" s="4"/>
      <c r="I144" s="16"/>
    </row>
    <row r="145" spans="1:9" x14ac:dyDescent="0.25">
      <c r="A145" s="14"/>
      <c r="B145" s="4"/>
      <c r="C145" s="15"/>
      <c r="D145" s="4"/>
      <c r="E145" s="4"/>
      <c r="F145" s="4"/>
      <c r="G145" s="4"/>
      <c r="H145" s="4"/>
      <c r="I145" s="16"/>
    </row>
    <row r="146" spans="1:9" x14ac:dyDescent="0.25">
      <c r="A146" s="101" t="s">
        <v>0</v>
      </c>
      <c r="B146" s="102" t="s">
        <v>1</v>
      </c>
      <c r="C146" s="103" t="s">
        <v>2</v>
      </c>
      <c r="D146" s="102" t="s">
        <v>3</v>
      </c>
      <c r="E146" s="102" t="s">
        <v>4</v>
      </c>
      <c r="F146" s="102" t="s">
        <v>5</v>
      </c>
      <c r="G146" s="102"/>
      <c r="H146" s="102" t="s">
        <v>8</v>
      </c>
      <c r="I146" s="104" t="s">
        <v>9</v>
      </c>
    </row>
    <row r="147" spans="1:9" ht="30" x14ac:dyDescent="0.25">
      <c r="A147" s="101"/>
      <c r="B147" s="102"/>
      <c r="C147" s="103"/>
      <c r="D147" s="102"/>
      <c r="E147" s="102"/>
      <c r="F147" s="31" t="s">
        <v>6</v>
      </c>
      <c r="G147" s="31" t="s">
        <v>7</v>
      </c>
      <c r="H147" s="102"/>
      <c r="I147" s="104"/>
    </row>
    <row r="148" spans="1:9" x14ac:dyDescent="0.25">
      <c r="A148" s="17" t="s">
        <v>16</v>
      </c>
      <c r="B148" s="3"/>
      <c r="C148" s="8"/>
      <c r="D148" s="3"/>
      <c r="E148" s="3"/>
      <c r="F148" s="3"/>
      <c r="G148" s="8"/>
      <c r="H148" s="3"/>
      <c r="I148" s="18"/>
    </row>
    <row r="149" spans="1:9" x14ac:dyDescent="0.25">
      <c r="A149" s="19" t="s">
        <v>17</v>
      </c>
      <c r="B149" s="3" t="s">
        <v>23</v>
      </c>
      <c r="C149" s="8">
        <v>2000000</v>
      </c>
      <c r="D149" s="3"/>
      <c r="E149" s="3"/>
      <c r="F149" s="13"/>
      <c r="G149" s="8">
        <v>1999759.25</v>
      </c>
      <c r="H149" s="3"/>
      <c r="I149" s="18"/>
    </row>
    <row r="150" spans="1:9" x14ac:dyDescent="0.25">
      <c r="A150" s="19" t="s">
        <v>18</v>
      </c>
      <c r="B150" s="3"/>
      <c r="C150" s="8">
        <v>2700000</v>
      </c>
      <c r="D150" s="3"/>
      <c r="E150" s="3"/>
      <c r="F150" s="13"/>
      <c r="G150" s="8">
        <v>2220000</v>
      </c>
      <c r="H150" s="3"/>
      <c r="I150" s="18"/>
    </row>
    <row r="151" spans="1:9" x14ac:dyDescent="0.25">
      <c r="A151" s="19" t="s">
        <v>19</v>
      </c>
      <c r="B151" s="3"/>
      <c r="C151" s="8">
        <v>300000</v>
      </c>
      <c r="D151" s="3"/>
      <c r="E151" s="3"/>
      <c r="F151" s="13"/>
      <c r="G151" s="8"/>
      <c r="H151" s="3"/>
      <c r="I151" s="18"/>
    </row>
    <row r="152" spans="1:9" x14ac:dyDescent="0.25">
      <c r="A152" s="19" t="s">
        <v>46</v>
      </c>
      <c r="B152" s="3"/>
      <c r="C152" s="8">
        <v>400000</v>
      </c>
      <c r="D152" s="3"/>
      <c r="E152" s="3"/>
      <c r="F152" s="13"/>
      <c r="G152" s="8"/>
      <c r="H152" s="3"/>
      <c r="I152" s="18"/>
    </row>
    <row r="153" spans="1:9" x14ac:dyDescent="0.25">
      <c r="A153" s="19" t="s">
        <v>47</v>
      </c>
      <c r="B153" s="3"/>
      <c r="C153" s="8">
        <v>1200000</v>
      </c>
      <c r="D153" s="12"/>
      <c r="E153" s="12"/>
      <c r="F153" s="13"/>
      <c r="G153" s="8"/>
      <c r="H153" s="3"/>
      <c r="I153" s="26"/>
    </row>
    <row r="154" spans="1:9" x14ac:dyDescent="0.25">
      <c r="A154" s="19" t="s">
        <v>49</v>
      </c>
      <c r="B154" s="3"/>
      <c r="C154" s="8">
        <v>1500000</v>
      </c>
      <c r="D154" s="12"/>
      <c r="E154" s="12"/>
      <c r="F154" s="13"/>
      <c r="G154" s="8">
        <v>677603.81</v>
      </c>
      <c r="H154" s="3"/>
      <c r="I154" s="26"/>
    </row>
    <row r="155" spans="1:9" x14ac:dyDescent="0.25">
      <c r="A155" s="19" t="s">
        <v>50</v>
      </c>
      <c r="B155" s="3"/>
      <c r="C155" s="8">
        <v>700000</v>
      </c>
      <c r="D155" s="12"/>
      <c r="E155" s="12"/>
      <c r="F155" s="13"/>
      <c r="G155" s="8">
        <v>481390</v>
      </c>
      <c r="H155" s="3"/>
      <c r="I155" s="26"/>
    </row>
    <row r="156" spans="1:9" x14ac:dyDescent="0.25">
      <c r="A156" s="19" t="s">
        <v>48</v>
      </c>
      <c r="B156" s="3"/>
      <c r="C156" s="8">
        <v>350000</v>
      </c>
      <c r="D156" s="3"/>
      <c r="E156" s="3"/>
      <c r="F156" s="13"/>
      <c r="G156" s="8">
        <v>289203.28000000003</v>
      </c>
      <c r="H156" s="3"/>
      <c r="I156" s="26"/>
    </row>
    <row r="157" spans="1:9" x14ac:dyDescent="0.25">
      <c r="A157" s="19"/>
      <c r="B157" s="3"/>
      <c r="C157" s="9">
        <f>SUM(C149:C156)</f>
        <v>9150000</v>
      </c>
      <c r="D157" s="3"/>
      <c r="E157" s="3"/>
      <c r="F157" s="13"/>
      <c r="G157" s="9">
        <f>SUM(G149:G156)</f>
        <v>5667956.3400000008</v>
      </c>
      <c r="H157" s="3"/>
      <c r="I157" s="26"/>
    </row>
    <row r="158" spans="1:9" x14ac:dyDescent="0.25">
      <c r="A158" s="19"/>
      <c r="B158" s="3"/>
      <c r="C158" s="8"/>
      <c r="D158" s="3"/>
      <c r="E158" s="3"/>
      <c r="F158" s="13"/>
      <c r="G158" s="8"/>
      <c r="H158" s="3"/>
      <c r="I158" s="26"/>
    </row>
    <row r="159" spans="1:9" x14ac:dyDescent="0.25">
      <c r="A159" s="17" t="s">
        <v>33</v>
      </c>
      <c r="B159" s="3"/>
      <c r="C159" s="8"/>
      <c r="D159" s="3"/>
      <c r="E159" s="3"/>
      <c r="F159" s="13"/>
      <c r="G159" s="8"/>
      <c r="H159" s="3"/>
      <c r="I159" s="26"/>
    </row>
    <row r="160" spans="1:9" x14ac:dyDescent="0.25">
      <c r="A160" s="19" t="s">
        <v>27</v>
      </c>
      <c r="B160" s="3" t="s">
        <v>30</v>
      </c>
      <c r="C160" s="8">
        <v>600000</v>
      </c>
      <c r="D160" s="3"/>
      <c r="E160" s="3"/>
      <c r="F160" s="13"/>
      <c r="G160" s="8">
        <v>443580.32</v>
      </c>
      <c r="H160" s="3"/>
      <c r="I160" s="26"/>
    </row>
    <row r="161" spans="1:9" x14ac:dyDescent="0.25">
      <c r="A161" s="19" t="s">
        <v>28</v>
      </c>
      <c r="B161" s="3" t="s">
        <v>31</v>
      </c>
      <c r="C161" s="8">
        <v>1750000</v>
      </c>
      <c r="D161" s="3"/>
      <c r="E161" s="3"/>
      <c r="F161" s="13"/>
      <c r="G161" s="8">
        <v>1750000</v>
      </c>
      <c r="H161" s="3"/>
      <c r="I161" s="26"/>
    </row>
    <row r="162" spans="1:9" x14ac:dyDescent="0.25">
      <c r="A162" s="19"/>
      <c r="B162" s="3"/>
      <c r="C162" s="9">
        <f>SUM(C160:C161)</f>
        <v>2350000</v>
      </c>
      <c r="D162" s="3"/>
      <c r="E162" s="3"/>
      <c r="F162" s="13"/>
      <c r="G162" s="9">
        <f>SUM(G160:G161)</f>
        <v>2193580.3199999998</v>
      </c>
      <c r="H162" s="3"/>
      <c r="I162" s="18"/>
    </row>
    <row r="163" spans="1:9" x14ac:dyDescent="0.25">
      <c r="A163" s="19"/>
      <c r="B163" s="3"/>
      <c r="C163" s="8"/>
      <c r="D163" s="3"/>
      <c r="E163" s="3"/>
      <c r="F163" s="13"/>
      <c r="G163" s="8"/>
      <c r="H163" s="3"/>
      <c r="I163" s="18"/>
    </row>
    <row r="164" spans="1:9" x14ac:dyDescent="0.25">
      <c r="A164" s="20" t="s">
        <v>34</v>
      </c>
      <c r="B164" s="3"/>
      <c r="C164" s="8"/>
      <c r="D164" s="3"/>
      <c r="E164" s="3"/>
      <c r="F164" s="13"/>
      <c r="G164" s="8"/>
      <c r="H164" s="3"/>
      <c r="I164" s="18"/>
    </row>
    <row r="165" spans="1:9" x14ac:dyDescent="0.25">
      <c r="A165" s="19" t="s">
        <v>35</v>
      </c>
      <c r="B165" s="3"/>
      <c r="C165" s="8">
        <v>400000</v>
      </c>
      <c r="D165" s="3"/>
      <c r="E165" s="3"/>
      <c r="F165" s="13"/>
      <c r="G165" s="8"/>
      <c r="H165" s="3"/>
      <c r="I165" s="18"/>
    </row>
    <row r="166" spans="1:9" x14ac:dyDescent="0.25">
      <c r="A166" s="19" t="s">
        <v>39</v>
      </c>
      <c r="B166" s="3"/>
      <c r="C166" s="8">
        <v>100000</v>
      </c>
      <c r="D166" s="3"/>
      <c r="E166" s="3"/>
      <c r="F166" s="13"/>
      <c r="G166" s="8">
        <v>4948</v>
      </c>
      <c r="H166" s="3"/>
      <c r="I166" s="18"/>
    </row>
    <row r="167" spans="1:9" x14ac:dyDescent="0.25">
      <c r="A167" s="19"/>
      <c r="B167" s="3"/>
      <c r="C167" s="9">
        <f>SUM(C165:C166)</f>
        <v>500000</v>
      </c>
      <c r="D167" s="3"/>
      <c r="E167" s="3"/>
      <c r="F167" s="13"/>
      <c r="G167" s="9">
        <f>SUM(G165:G166)</f>
        <v>4948</v>
      </c>
      <c r="H167" s="3"/>
      <c r="I167" s="18"/>
    </row>
    <row r="168" spans="1:9" ht="15.75" thickBot="1" x14ac:dyDescent="0.3">
      <c r="A168" s="19"/>
      <c r="B168" s="3"/>
      <c r="C168" s="10">
        <f>C157+C162+C167</f>
        <v>12000000</v>
      </c>
      <c r="D168" s="10"/>
      <c r="E168" s="10"/>
      <c r="F168" s="10"/>
      <c r="G168" s="10">
        <f>+G157+G162+G167</f>
        <v>7866484.6600000001</v>
      </c>
      <c r="H168" s="3"/>
      <c r="I168" s="18"/>
    </row>
    <row r="169" spans="1:9" ht="15.75" thickTop="1" x14ac:dyDescent="0.25">
      <c r="A169" s="14"/>
      <c r="B169" s="4"/>
      <c r="C169" s="15"/>
      <c r="D169" s="4"/>
      <c r="E169" s="4"/>
      <c r="F169" s="4"/>
      <c r="G169" s="4"/>
      <c r="H169" s="4"/>
      <c r="I169" s="16"/>
    </row>
    <row r="170" spans="1:9" x14ac:dyDescent="0.25">
      <c r="A170" s="90" t="s">
        <v>13</v>
      </c>
      <c r="B170" s="91"/>
      <c r="C170" s="91"/>
      <c r="D170" s="91"/>
      <c r="E170" s="91"/>
      <c r="F170" s="4"/>
      <c r="G170" s="4"/>
      <c r="H170" s="4"/>
      <c r="I170" s="16"/>
    </row>
    <row r="171" spans="1:9" x14ac:dyDescent="0.25">
      <c r="A171" s="14"/>
      <c r="B171" s="4"/>
      <c r="C171" s="15"/>
      <c r="D171" s="4"/>
      <c r="E171" s="4"/>
      <c r="F171" s="4"/>
      <c r="G171" s="4"/>
      <c r="H171" s="4"/>
      <c r="I171" s="16"/>
    </row>
    <row r="172" spans="1:9" x14ac:dyDescent="0.25">
      <c r="A172" s="14"/>
      <c r="B172" s="4"/>
      <c r="C172" s="15"/>
      <c r="D172" s="4"/>
      <c r="E172" s="4"/>
      <c r="F172" s="4"/>
      <c r="G172" s="4"/>
      <c r="H172" s="4"/>
      <c r="I172" s="16"/>
    </row>
    <row r="173" spans="1:9" x14ac:dyDescent="0.25">
      <c r="A173" s="21" t="s">
        <v>40</v>
      </c>
      <c r="B173" s="11"/>
      <c r="C173" s="15"/>
      <c r="D173" s="4"/>
      <c r="E173" s="4"/>
      <c r="F173" s="4"/>
      <c r="G173" s="92" t="s">
        <v>41</v>
      </c>
      <c r="H173" s="92"/>
      <c r="I173" s="16"/>
    </row>
    <row r="174" spans="1:9" x14ac:dyDescent="0.25">
      <c r="A174" s="93" t="s">
        <v>14</v>
      </c>
      <c r="B174" s="94"/>
      <c r="C174" s="15"/>
      <c r="D174" s="4"/>
      <c r="E174" s="4"/>
      <c r="F174" s="4"/>
      <c r="G174" s="94" t="s">
        <v>10</v>
      </c>
      <c r="H174" s="94"/>
      <c r="I174" s="16"/>
    </row>
    <row r="175" spans="1:9" ht="15.75" thickBot="1" x14ac:dyDescent="0.3">
      <c r="A175" s="22"/>
      <c r="B175" s="23"/>
      <c r="C175" s="24"/>
      <c r="D175" s="23"/>
      <c r="E175" s="23"/>
      <c r="F175" s="23"/>
      <c r="G175" s="23"/>
      <c r="H175" s="23"/>
      <c r="I175" s="25"/>
    </row>
    <row r="185" spans="1:9" ht="15.75" x14ac:dyDescent="0.25">
      <c r="A185" s="2" t="s">
        <v>12</v>
      </c>
      <c r="B185" s="1"/>
      <c r="C185" s="6"/>
      <c r="D185" s="1"/>
      <c r="E185" s="1"/>
      <c r="F185" s="1"/>
      <c r="G185" s="1"/>
      <c r="H185" s="1"/>
      <c r="I185" s="1"/>
    </row>
    <row r="186" spans="1:9" ht="16.5" thickBot="1" x14ac:dyDescent="0.3">
      <c r="A186" s="1"/>
      <c r="B186" s="1"/>
      <c r="C186" s="6"/>
      <c r="D186" s="1"/>
      <c r="E186" s="1"/>
      <c r="F186" s="1"/>
      <c r="G186" s="1"/>
      <c r="H186" s="1"/>
      <c r="I186" s="1"/>
    </row>
    <row r="187" spans="1:9" x14ac:dyDescent="0.25">
      <c r="A187" s="95" t="s">
        <v>11</v>
      </c>
      <c r="B187" s="96"/>
      <c r="C187" s="96"/>
      <c r="D187" s="96"/>
      <c r="E187" s="96"/>
      <c r="F187" s="96"/>
      <c r="G187" s="96"/>
      <c r="H187" s="96"/>
      <c r="I187" s="97"/>
    </row>
    <row r="188" spans="1:9" x14ac:dyDescent="0.25">
      <c r="A188" s="98" t="s">
        <v>45</v>
      </c>
      <c r="B188" s="99"/>
      <c r="C188" s="99"/>
      <c r="D188" s="99"/>
      <c r="E188" s="99"/>
      <c r="F188" s="99"/>
      <c r="G188" s="99"/>
      <c r="H188" s="99"/>
      <c r="I188" s="100"/>
    </row>
    <row r="189" spans="1:9" x14ac:dyDescent="0.25">
      <c r="A189" s="98" t="s">
        <v>56</v>
      </c>
      <c r="B189" s="99"/>
      <c r="C189" s="99"/>
      <c r="D189" s="99"/>
      <c r="E189" s="99"/>
      <c r="F189" s="99"/>
      <c r="G189" s="99"/>
      <c r="H189" s="99"/>
      <c r="I189" s="100"/>
    </row>
    <row r="190" spans="1:9" x14ac:dyDescent="0.25">
      <c r="A190" s="14"/>
      <c r="B190" s="4"/>
      <c r="C190" s="15"/>
      <c r="D190" s="4"/>
      <c r="E190" s="4"/>
      <c r="F190" s="4"/>
      <c r="G190" s="4"/>
      <c r="H190" s="4"/>
      <c r="I190" s="16"/>
    </row>
    <row r="191" spans="1:9" x14ac:dyDescent="0.25">
      <c r="A191" s="14" t="s">
        <v>15</v>
      </c>
      <c r="B191" s="4"/>
      <c r="C191" s="15"/>
      <c r="D191" s="4"/>
      <c r="E191" s="4"/>
      <c r="F191" s="4"/>
      <c r="G191" s="4"/>
      <c r="H191" s="4"/>
      <c r="I191" s="16"/>
    </row>
    <row r="192" spans="1:9" x14ac:dyDescent="0.25">
      <c r="A192" s="14"/>
      <c r="B192" s="4"/>
      <c r="C192" s="15"/>
      <c r="D192" s="4"/>
      <c r="E192" s="4"/>
      <c r="F192" s="4"/>
      <c r="G192" s="4"/>
      <c r="H192" s="4"/>
      <c r="I192" s="16"/>
    </row>
    <row r="193" spans="1:9" x14ac:dyDescent="0.25">
      <c r="A193" s="101" t="s">
        <v>0</v>
      </c>
      <c r="B193" s="102" t="s">
        <v>1</v>
      </c>
      <c r="C193" s="103" t="s">
        <v>2</v>
      </c>
      <c r="D193" s="102" t="s">
        <v>3</v>
      </c>
      <c r="E193" s="102" t="s">
        <v>4</v>
      </c>
      <c r="F193" s="102" t="s">
        <v>5</v>
      </c>
      <c r="G193" s="102"/>
      <c r="H193" s="102" t="s">
        <v>8</v>
      </c>
      <c r="I193" s="104" t="s">
        <v>9</v>
      </c>
    </row>
    <row r="194" spans="1:9" ht="30" x14ac:dyDescent="0.25">
      <c r="A194" s="101"/>
      <c r="B194" s="102"/>
      <c r="C194" s="103"/>
      <c r="D194" s="102"/>
      <c r="E194" s="102"/>
      <c r="F194" s="33" t="s">
        <v>6</v>
      </c>
      <c r="G194" s="33" t="s">
        <v>7</v>
      </c>
      <c r="H194" s="102"/>
      <c r="I194" s="104"/>
    </row>
    <row r="195" spans="1:9" x14ac:dyDescent="0.25">
      <c r="A195" s="17" t="s">
        <v>16</v>
      </c>
      <c r="B195" s="3"/>
      <c r="C195" s="8"/>
      <c r="D195" s="3"/>
      <c r="E195" s="3"/>
      <c r="F195" s="3"/>
      <c r="G195" s="8"/>
      <c r="H195" s="3"/>
      <c r="I195" s="18"/>
    </row>
    <row r="196" spans="1:9" x14ac:dyDescent="0.25">
      <c r="A196" s="19" t="s">
        <v>17</v>
      </c>
      <c r="B196" s="3" t="s">
        <v>23</v>
      </c>
      <c r="C196" s="8">
        <v>2000000</v>
      </c>
      <c r="D196" s="3"/>
      <c r="E196" s="3"/>
      <c r="F196" s="13"/>
      <c r="G196" s="8"/>
      <c r="H196" s="3"/>
      <c r="I196" s="18"/>
    </row>
    <row r="197" spans="1:9" x14ac:dyDescent="0.25">
      <c r="A197" s="19" t="s">
        <v>18</v>
      </c>
      <c r="B197" s="3"/>
      <c r="C197" s="8">
        <v>1950000</v>
      </c>
      <c r="D197" s="3"/>
      <c r="E197" s="3"/>
      <c r="F197" s="13"/>
      <c r="G197" s="8"/>
      <c r="H197" s="3"/>
      <c r="I197" s="18"/>
    </row>
    <row r="198" spans="1:9" x14ac:dyDescent="0.25">
      <c r="A198" s="19" t="s">
        <v>46</v>
      </c>
      <c r="B198" s="3"/>
      <c r="C198" s="8">
        <v>100000</v>
      </c>
      <c r="D198" s="3"/>
      <c r="E198" s="3"/>
      <c r="F198" s="13"/>
      <c r="G198" s="8"/>
      <c r="H198" s="3"/>
      <c r="I198" s="18"/>
    </row>
    <row r="199" spans="1:9" x14ac:dyDescent="0.25">
      <c r="A199" s="19" t="s">
        <v>47</v>
      </c>
      <c r="B199" s="3"/>
      <c r="C199" s="8">
        <v>1800000</v>
      </c>
      <c r="D199" s="12"/>
      <c r="E199" s="12"/>
      <c r="F199" s="13"/>
      <c r="G199" s="8"/>
      <c r="H199" s="3"/>
      <c r="I199" s="26"/>
    </row>
    <row r="200" spans="1:9" x14ac:dyDescent="0.25">
      <c r="A200" s="19" t="s">
        <v>59</v>
      </c>
      <c r="B200" s="3"/>
      <c r="C200" s="8">
        <v>1500000</v>
      </c>
      <c r="D200" s="12"/>
      <c r="E200" s="12"/>
      <c r="F200" s="13"/>
      <c r="G200" s="8"/>
      <c r="H200" s="3"/>
      <c r="I200" s="26"/>
    </row>
    <row r="201" spans="1:9" x14ac:dyDescent="0.25">
      <c r="A201" s="19" t="s">
        <v>50</v>
      </c>
      <c r="B201" s="3"/>
      <c r="C201" s="8">
        <v>800000</v>
      </c>
      <c r="D201" s="12"/>
      <c r="E201" s="12"/>
      <c r="F201" s="13"/>
      <c r="G201" s="8"/>
      <c r="H201" s="3"/>
      <c r="I201" s="26"/>
    </row>
    <row r="202" spans="1:9" x14ac:dyDescent="0.25">
      <c r="A202" s="19" t="s">
        <v>60</v>
      </c>
      <c r="B202" s="3"/>
      <c r="C202" s="8">
        <v>420000</v>
      </c>
      <c r="D202" s="12"/>
      <c r="E202" s="12"/>
      <c r="F202" s="13"/>
      <c r="G202" s="8">
        <v>1130.8</v>
      </c>
      <c r="H202" s="3"/>
      <c r="I202" s="26"/>
    </row>
    <row r="203" spans="1:9" x14ac:dyDescent="0.25">
      <c r="A203" s="19" t="s">
        <v>61</v>
      </c>
      <c r="B203" s="3"/>
      <c r="C203" s="8">
        <v>280000</v>
      </c>
      <c r="D203" s="3"/>
      <c r="E203" s="3"/>
      <c r="F203" s="13"/>
      <c r="G203" s="8">
        <v>25780</v>
      </c>
      <c r="H203" s="3"/>
      <c r="I203" s="26"/>
    </row>
    <row r="204" spans="1:9" x14ac:dyDescent="0.25">
      <c r="A204" s="19" t="s">
        <v>62</v>
      </c>
      <c r="B204" s="3" t="s">
        <v>63</v>
      </c>
      <c r="C204" s="8">
        <v>1215060.42</v>
      </c>
      <c r="D204" s="3"/>
      <c r="E204" s="3"/>
      <c r="F204" s="13"/>
      <c r="G204" s="8"/>
      <c r="H204" s="3"/>
      <c r="I204" s="26"/>
    </row>
    <row r="205" spans="1:9" x14ac:dyDescent="0.25">
      <c r="A205" s="19" t="s">
        <v>64</v>
      </c>
      <c r="B205" s="3"/>
      <c r="C205" s="8">
        <v>150000</v>
      </c>
      <c r="D205" s="3"/>
      <c r="E205" s="3"/>
      <c r="F205" s="13"/>
      <c r="G205" s="8">
        <v>37540</v>
      </c>
      <c r="H205" s="3"/>
      <c r="I205" s="26"/>
    </row>
    <row r="206" spans="1:9" x14ac:dyDescent="0.25">
      <c r="A206" s="19" t="s">
        <v>65</v>
      </c>
      <c r="B206" s="3"/>
      <c r="C206" s="8">
        <v>450000</v>
      </c>
      <c r="D206" s="3"/>
      <c r="E206" s="3"/>
      <c r="F206" s="13"/>
      <c r="G206" s="8"/>
      <c r="H206" s="3"/>
      <c r="I206" s="26"/>
    </row>
    <row r="207" spans="1:9" x14ac:dyDescent="0.25">
      <c r="A207" s="19"/>
      <c r="B207" s="3"/>
      <c r="C207" s="9">
        <f>SUM(C196:C206)</f>
        <v>10665060.42</v>
      </c>
      <c r="D207" s="9">
        <f t="shared" ref="D207:G207" si="0">SUM(D196:D206)</f>
        <v>0</v>
      </c>
      <c r="E207" s="9">
        <f t="shared" si="0"/>
        <v>0</v>
      </c>
      <c r="F207" s="9">
        <f t="shared" si="0"/>
        <v>0</v>
      </c>
      <c r="G207" s="9">
        <f t="shared" si="0"/>
        <v>64450.8</v>
      </c>
      <c r="H207" s="3"/>
      <c r="I207" s="26"/>
    </row>
    <row r="208" spans="1:9" x14ac:dyDescent="0.25">
      <c r="A208" s="19"/>
      <c r="B208" s="3"/>
      <c r="C208" s="8"/>
      <c r="D208" s="3"/>
      <c r="E208" s="3"/>
      <c r="F208" s="13"/>
      <c r="G208" s="8"/>
      <c r="H208" s="3"/>
      <c r="I208" s="26"/>
    </row>
    <row r="209" spans="1:9" x14ac:dyDescent="0.25">
      <c r="A209" s="17" t="s">
        <v>33</v>
      </c>
      <c r="B209" s="3"/>
      <c r="C209" s="8"/>
      <c r="D209" s="3"/>
      <c r="E209" s="3"/>
      <c r="F209" s="13"/>
      <c r="G209" s="8"/>
      <c r="H209" s="3"/>
      <c r="I209" s="26"/>
    </row>
    <row r="210" spans="1:9" x14ac:dyDescent="0.25">
      <c r="A210" s="19" t="s">
        <v>27</v>
      </c>
      <c r="B210" s="3" t="s">
        <v>30</v>
      </c>
      <c r="C210" s="8">
        <v>600000</v>
      </c>
      <c r="D210" s="3"/>
      <c r="E210" s="3"/>
      <c r="F210" s="13"/>
      <c r="G210" s="8"/>
      <c r="H210" s="3"/>
      <c r="I210" s="26"/>
    </row>
    <row r="211" spans="1:9" x14ac:dyDescent="0.25">
      <c r="A211" s="19" t="s">
        <v>28</v>
      </c>
      <c r="B211" s="3" t="s">
        <v>31</v>
      </c>
      <c r="C211" s="8">
        <v>2400000</v>
      </c>
      <c r="D211" s="3"/>
      <c r="E211" s="3"/>
      <c r="F211" s="13"/>
      <c r="G211" s="8"/>
      <c r="H211" s="3"/>
      <c r="I211" s="26"/>
    </row>
    <row r="212" spans="1:9" x14ac:dyDescent="0.25">
      <c r="A212" s="19"/>
      <c r="B212" s="3"/>
      <c r="C212" s="9">
        <f>SUM(C210:C211)</f>
        <v>3000000</v>
      </c>
      <c r="D212" s="3"/>
      <c r="E212" s="3"/>
      <c r="F212" s="13"/>
      <c r="G212" s="9">
        <f>SUM(G210:G211)</f>
        <v>0</v>
      </c>
      <c r="H212" s="3"/>
      <c r="I212" s="18"/>
    </row>
    <row r="213" spans="1:9" x14ac:dyDescent="0.25">
      <c r="A213" s="19"/>
      <c r="B213" s="3"/>
      <c r="C213" s="8"/>
      <c r="D213" s="3"/>
      <c r="E213" s="3"/>
      <c r="F213" s="13"/>
      <c r="G213" s="8"/>
      <c r="H213" s="3"/>
      <c r="I213" s="18"/>
    </row>
    <row r="214" spans="1:9" x14ac:dyDescent="0.25">
      <c r="A214" s="20" t="s">
        <v>34</v>
      </c>
      <c r="B214" s="3"/>
      <c r="C214" s="8"/>
      <c r="D214" s="3"/>
      <c r="E214" s="3"/>
      <c r="F214" s="13"/>
      <c r="G214" s="8"/>
      <c r="H214" s="3"/>
      <c r="I214" s="18"/>
    </row>
    <row r="215" spans="1:9" x14ac:dyDescent="0.25">
      <c r="A215" s="19"/>
      <c r="B215" s="3"/>
      <c r="C215" s="8"/>
      <c r="D215" s="3"/>
      <c r="E215" s="3"/>
      <c r="F215" s="13"/>
      <c r="G215" s="8"/>
      <c r="H215" s="3"/>
      <c r="I215" s="18"/>
    </row>
    <row r="216" spans="1:9" x14ac:dyDescent="0.25">
      <c r="A216" s="19"/>
      <c r="B216" s="3"/>
      <c r="C216" s="8"/>
      <c r="D216" s="3"/>
      <c r="E216" s="3"/>
      <c r="F216" s="13"/>
      <c r="G216" s="8"/>
      <c r="H216" s="3"/>
      <c r="I216" s="18"/>
    </row>
    <row r="217" spans="1:9" x14ac:dyDescent="0.25">
      <c r="A217" s="19"/>
      <c r="B217" s="3"/>
      <c r="C217" s="9">
        <f>SUM(C215:C216)</f>
        <v>0</v>
      </c>
      <c r="D217" s="3"/>
      <c r="E217" s="3"/>
      <c r="F217" s="13"/>
      <c r="G217" s="9">
        <f>SUM(G215:G216)</f>
        <v>0</v>
      </c>
      <c r="H217" s="3"/>
      <c r="I217" s="18"/>
    </row>
    <row r="218" spans="1:9" ht="15.75" thickBot="1" x14ac:dyDescent="0.3">
      <c r="A218" s="19"/>
      <c r="B218" s="3"/>
      <c r="C218" s="10">
        <f>C207+C212+C217</f>
        <v>13665060.42</v>
      </c>
      <c r="D218" s="10"/>
      <c r="E218" s="10"/>
      <c r="F218" s="10"/>
      <c r="G218" s="10">
        <f>+G207+G212+G217</f>
        <v>64450.8</v>
      </c>
      <c r="H218" s="3"/>
      <c r="I218" s="18"/>
    </row>
    <row r="219" spans="1:9" ht="15.75" thickTop="1" x14ac:dyDescent="0.25">
      <c r="A219" s="14"/>
      <c r="B219" s="4"/>
      <c r="C219" s="15"/>
      <c r="D219" s="4"/>
      <c r="E219" s="4"/>
      <c r="F219" s="4"/>
      <c r="G219" s="4"/>
      <c r="H219" s="4"/>
      <c r="I219" s="16"/>
    </row>
    <row r="220" spans="1:9" x14ac:dyDescent="0.25">
      <c r="A220" s="90" t="s">
        <v>13</v>
      </c>
      <c r="B220" s="91"/>
      <c r="C220" s="91"/>
      <c r="D220" s="91"/>
      <c r="E220" s="91"/>
      <c r="F220" s="4"/>
      <c r="G220" s="4"/>
      <c r="H220" s="4"/>
      <c r="I220" s="16"/>
    </row>
    <row r="221" spans="1:9" x14ac:dyDescent="0.25">
      <c r="A221" s="14"/>
      <c r="B221" s="4"/>
      <c r="C221" s="15"/>
      <c r="D221" s="4"/>
      <c r="E221" s="4"/>
      <c r="F221" s="4"/>
      <c r="G221" s="4"/>
      <c r="H221" s="4"/>
      <c r="I221" s="16"/>
    </row>
    <row r="222" spans="1:9" x14ac:dyDescent="0.25">
      <c r="A222" s="14"/>
      <c r="B222" s="4"/>
      <c r="C222" s="15"/>
      <c r="D222" s="4"/>
      <c r="E222" s="4"/>
      <c r="F222" s="4"/>
      <c r="G222" s="4"/>
      <c r="H222" s="4"/>
      <c r="I222" s="16"/>
    </row>
    <row r="223" spans="1:9" x14ac:dyDescent="0.25">
      <c r="A223" s="21" t="s">
        <v>40</v>
      </c>
      <c r="B223" s="11"/>
      <c r="C223" s="15"/>
      <c r="D223" s="4"/>
      <c r="E223" s="4"/>
      <c r="F223" s="4"/>
      <c r="G223" s="92" t="s">
        <v>41</v>
      </c>
      <c r="H223" s="92"/>
      <c r="I223" s="16"/>
    </row>
    <row r="224" spans="1:9" x14ac:dyDescent="0.25">
      <c r="A224" s="93" t="s">
        <v>14</v>
      </c>
      <c r="B224" s="94"/>
      <c r="C224" s="15"/>
      <c r="D224" s="4"/>
      <c r="E224" s="4"/>
      <c r="F224" s="4"/>
      <c r="G224" s="94" t="s">
        <v>10</v>
      </c>
      <c r="H224" s="94"/>
      <c r="I224" s="16"/>
    </row>
    <row r="225" spans="1:9" ht="15.75" thickBot="1" x14ac:dyDescent="0.3">
      <c r="A225" s="22"/>
      <c r="B225" s="23"/>
      <c r="C225" s="24"/>
      <c r="D225" s="23"/>
      <c r="E225" s="23"/>
      <c r="F225" s="23"/>
      <c r="G225" s="23"/>
      <c r="H225" s="23"/>
      <c r="I225" s="25"/>
    </row>
  </sheetData>
  <mergeCells count="75">
    <mergeCell ref="A220:E220"/>
    <mergeCell ref="G223:H223"/>
    <mergeCell ref="A224:B224"/>
    <mergeCell ref="G224:H224"/>
    <mergeCell ref="A187:I187"/>
    <mergeCell ref="A188:I188"/>
    <mergeCell ref="A189:I189"/>
    <mergeCell ref="A193:A194"/>
    <mergeCell ref="B193:B194"/>
    <mergeCell ref="C193:C194"/>
    <mergeCell ref="D193:D194"/>
    <mergeCell ref="E193:E194"/>
    <mergeCell ref="F193:G193"/>
    <mergeCell ref="H193:H194"/>
    <mergeCell ref="I193:I194"/>
    <mergeCell ref="A123:E123"/>
    <mergeCell ref="G126:H126"/>
    <mergeCell ref="A127:B127"/>
    <mergeCell ref="G127:H127"/>
    <mergeCell ref="A93:I93"/>
    <mergeCell ref="A94:I94"/>
    <mergeCell ref="A95:I95"/>
    <mergeCell ref="A99:A100"/>
    <mergeCell ref="B99:B100"/>
    <mergeCell ref="C99:C100"/>
    <mergeCell ref="D99:D100"/>
    <mergeCell ref="E99:E100"/>
    <mergeCell ref="F99:G99"/>
    <mergeCell ref="H99:H100"/>
    <mergeCell ref="I99:I100"/>
    <mergeCell ref="A3:I3"/>
    <mergeCell ref="A5:I5"/>
    <mergeCell ref="A9:A10"/>
    <mergeCell ref="B9:B10"/>
    <mergeCell ref="C9:C10"/>
    <mergeCell ref="D9:D10"/>
    <mergeCell ref="E9:E10"/>
    <mergeCell ref="F9:G9"/>
    <mergeCell ref="H9:H10"/>
    <mergeCell ref="I9:I10"/>
    <mergeCell ref="A33:E33"/>
    <mergeCell ref="G36:H36"/>
    <mergeCell ref="A37:B37"/>
    <mergeCell ref="G37:H37"/>
    <mergeCell ref="A4:I4"/>
    <mergeCell ref="A76:E76"/>
    <mergeCell ref="G79:H79"/>
    <mergeCell ref="A80:B80"/>
    <mergeCell ref="G80:H80"/>
    <mergeCell ref="A46:I46"/>
    <mergeCell ref="A47:I47"/>
    <mergeCell ref="A48:I48"/>
    <mergeCell ref="A52:A53"/>
    <mergeCell ref="B52:B53"/>
    <mergeCell ref="C52:C53"/>
    <mergeCell ref="D52:D53"/>
    <mergeCell ref="E52:E53"/>
    <mergeCell ref="F52:G52"/>
    <mergeCell ref="H52:H53"/>
    <mergeCell ref="I52:I53"/>
    <mergeCell ref="A170:E170"/>
    <mergeCell ref="G173:H173"/>
    <mergeCell ref="A174:B174"/>
    <mergeCell ref="G174:H174"/>
    <mergeCell ref="A140:I140"/>
    <mergeCell ref="A141:I141"/>
    <mergeCell ref="A142:I142"/>
    <mergeCell ref="A146:A147"/>
    <mergeCell ref="B146:B147"/>
    <mergeCell ref="C146:C147"/>
    <mergeCell ref="D146:D147"/>
    <mergeCell ref="E146:E147"/>
    <mergeCell ref="F146:G146"/>
    <mergeCell ref="H146:H147"/>
    <mergeCell ref="I146:I147"/>
  </mergeCells>
  <printOptions horizontalCentered="1"/>
  <pageMargins left="0.5" right="0.45" top="0.7" bottom="0.25" header="0.3" footer="0.3"/>
  <pageSetup paperSize="9" scale="75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1"/>
  <sheetViews>
    <sheetView topLeftCell="A214" zoomScaleNormal="100" workbookViewId="0">
      <selection activeCell="A221" sqref="A221:XFD221"/>
    </sheetView>
  </sheetViews>
  <sheetFormatPr defaultRowHeight="15" x14ac:dyDescent="0.25"/>
  <cols>
    <col min="1" max="1" width="49" customWidth="1"/>
    <col min="2" max="2" width="24.7109375" customWidth="1"/>
    <col min="3" max="3" width="14.140625" style="7" customWidth="1"/>
    <col min="4" max="5" width="12" customWidth="1"/>
    <col min="6" max="6" width="12.140625" customWidth="1"/>
    <col min="7" max="7" width="16.42578125" customWidth="1"/>
    <col min="8" max="8" width="12" customWidth="1"/>
    <col min="9" max="9" width="19.28515625" customWidth="1"/>
  </cols>
  <sheetData>
    <row r="1" spans="1:9" s="1" customFormat="1" ht="15.75" x14ac:dyDescent="0.25">
      <c r="A1" s="2" t="s">
        <v>12</v>
      </c>
      <c r="C1" s="6"/>
    </row>
    <row r="2" spans="1:9" s="1" customFormat="1" ht="16.5" thickBot="1" x14ac:dyDescent="0.3">
      <c r="C2" s="6"/>
    </row>
    <row r="3" spans="1:9" s="1" customFormat="1" ht="15.75" x14ac:dyDescent="0.25">
      <c r="A3" s="95" t="s">
        <v>11</v>
      </c>
      <c r="B3" s="96"/>
      <c r="C3" s="96"/>
      <c r="D3" s="96"/>
      <c r="E3" s="96"/>
      <c r="F3" s="96"/>
      <c r="G3" s="96"/>
      <c r="H3" s="96"/>
      <c r="I3" s="97"/>
    </row>
    <row r="4" spans="1:9" s="1" customFormat="1" ht="15.75" x14ac:dyDescent="0.25">
      <c r="A4" s="98" t="s">
        <v>43</v>
      </c>
      <c r="B4" s="99"/>
      <c r="C4" s="99"/>
      <c r="D4" s="99"/>
      <c r="E4" s="99"/>
      <c r="F4" s="99"/>
      <c r="G4" s="99"/>
      <c r="H4" s="99"/>
      <c r="I4" s="100"/>
    </row>
    <row r="5" spans="1:9" s="1" customFormat="1" ht="15.75" x14ac:dyDescent="0.25">
      <c r="A5" s="98" t="s">
        <v>66</v>
      </c>
      <c r="B5" s="99"/>
      <c r="C5" s="99"/>
      <c r="D5" s="99"/>
      <c r="E5" s="99"/>
      <c r="F5" s="99"/>
      <c r="G5" s="99"/>
      <c r="H5" s="99"/>
      <c r="I5" s="100"/>
    </row>
    <row r="6" spans="1:9" s="1" customFormat="1" ht="15.75" x14ac:dyDescent="0.25">
      <c r="A6" s="14"/>
      <c r="B6" s="4"/>
      <c r="C6" s="15"/>
      <c r="D6" s="4"/>
      <c r="E6" s="4"/>
      <c r="F6" s="4"/>
      <c r="G6" s="4"/>
      <c r="H6" s="4"/>
      <c r="I6" s="16"/>
    </row>
    <row r="7" spans="1:9" s="1" customFormat="1" ht="15.75" x14ac:dyDescent="0.25">
      <c r="A7" s="14"/>
      <c r="B7" s="4"/>
      <c r="C7" s="15"/>
      <c r="D7" s="4"/>
      <c r="E7" s="4"/>
      <c r="F7" s="4"/>
      <c r="G7" s="4"/>
      <c r="H7" s="4"/>
      <c r="I7" s="16"/>
    </row>
    <row r="8" spans="1:9" s="1" customFormat="1" ht="15.75" x14ac:dyDescent="0.25">
      <c r="A8" s="101" t="s">
        <v>0</v>
      </c>
      <c r="B8" s="102" t="s">
        <v>1</v>
      </c>
      <c r="C8" s="103" t="s">
        <v>2</v>
      </c>
      <c r="D8" s="102" t="s">
        <v>3</v>
      </c>
      <c r="E8" s="102" t="s">
        <v>4</v>
      </c>
      <c r="F8" s="102" t="s">
        <v>5</v>
      </c>
      <c r="G8" s="102"/>
      <c r="H8" s="102" t="s">
        <v>8</v>
      </c>
      <c r="I8" s="104" t="s">
        <v>9</v>
      </c>
    </row>
    <row r="9" spans="1:9" s="1" customFormat="1" ht="31.5" customHeight="1" x14ac:dyDescent="0.25">
      <c r="A9" s="101"/>
      <c r="B9" s="102"/>
      <c r="C9" s="103"/>
      <c r="D9" s="102"/>
      <c r="E9" s="102"/>
      <c r="F9" s="34" t="s">
        <v>6</v>
      </c>
      <c r="G9" s="34" t="s">
        <v>7</v>
      </c>
      <c r="H9" s="102"/>
      <c r="I9" s="104"/>
    </row>
    <row r="10" spans="1:9" s="1" customFormat="1" ht="18.75" customHeight="1" x14ac:dyDescent="0.25">
      <c r="A10" s="17" t="s">
        <v>16</v>
      </c>
      <c r="B10" s="3"/>
      <c r="C10" s="8"/>
      <c r="D10" s="3"/>
      <c r="E10" s="3"/>
      <c r="F10" s="3"/>
      <c r="G10" s="8"/>
      <c r="H10" s="3"/>
      <c r="I10" s="18"/>
    </row>
    <row r="11" spans="1:9" s="1" customFormat="1" ht="15.75" x14ac:dyDescent="0.25">
      <c r="A11" s="39" t="s">
        <v>65</v>
      </c>
      <c r="B11" s="3"/>
      <c r="C11" s="8">
        <v>450000</v>
      </c>
      <c r="D11" s="3"/>
      <c r="E11" s="3"/>
      <c r="F11" s="13"/>
      <c r="G11" s="8"/>
      <c r="H11" s="3"/>
      <c r="I11" s="18"/>
    </row>
    <row r="12" spans="1:9" s="1" customFormat="1" ht="15.75" x14ac:dyDescent="0.25">
      <c r="A12" s="39" t="s">
        <v>80</v>
      </c>
      <c r="B12" s="3"/>
      <c r="C12" s="8">
        <v>10974.4</v>
      </c>
      <c r="D12" s="3"/>
      <c r="E12" s="3"/>
      <c r="F12" s="13"/>
      <c r="G12" s="8"/>
      <c r="H12" s="3"/>
      <c r="I12" s="18"/>
    </row>
    <row r="13" spans="1:9" s="1" customFormat="1" ht="15.75" x14ac:dyDescent="0.25">
      <c r="A13" s="39" t="s">
        <v>81</v>
      </c>
      <c r="B13" s="3"/>
      <c r="C13" s="8">
        <v>13426</v>
      </c>
      <c r="D13" s="3"/>
      <c r="E13" s="3"/>
      <c r="F13" s="13"/>
      <c r="G13" s="8"/>
      <c r="H13" s="3"/>
      <c r="I13" s="18"/>
    </row>
    <row r="14" spans="1:9" s="1" customFormat="1" ht="15.75" x14ac:dyDescent="0.25">
      <c r="A14" s="39" t="s">
        <v>82</v>
      </c>
      <c r="B14" s="3"/>
      <c r="C14" s="8">
        <v>232528.46</v>
      </c>
      <c r="D14" s="3"/>
      <c r="E14" s="3"/>
      <c r="F14" s="13"/>
      <c r="G14" s="8">
        <v>9025.9</v>
      </c>
      <c r="H14" s="3"/>
      <c r="I14" s="18"/>
    </row>
    <row r="15" spans="1:9" s="1" customFormat="1" ht="15.75" x14ac:dyDescent="0.25">
      <c r="A15" s="39" t="s">
        <v>83</v>
      </c>
      <c r="B15" s="3"/>
      <c r="C15" s="8">
        <v>11539.94</v>
      </c>
      <c r="D15" s="3"/>
      <c r="E15" s="3"/>
      <c r="F15" s="13"/>
      <c r="G15" s="8"/>
      <c r="H15" s="3"/>
      <c r="I15" s="18">
        <v>0</v>
      </c>
    </row>
    <row r="16" spans="1:9" s="1" customFormat="1" ht="15.75" x14ac:dyDescent="0.25">
      <c r="A16" s="39" t="s">
        <v>84</v>
      </c>
      <c r="B16" s="3"/>
      <c r="C16" s="8">
        <v>2922.04</v>
      </c>
      <c r="D16" s="12"/>
      <c r="E16" s="12"/>
      <c r="F16" s="13"/>
      <c r="G16" s="8"/>
      <c r="H16" s="3"/>
      <c r="I16" s="26"/>
    </row>
    <row r="17" spans="1:9" s="1" customFormat="1" ht="15.75" x14ac:dyDescent="0.25">
      <c r="A17" s="39" t="s">
        <v>85</v>
      </c>
      <c r="B17" s="3"/>
      <c r="C17" s="8">
        <v>22495.599999999999</v>
      </c>
      <c r="D17" s="12"/>
      <c r="E17" s="12"/>
      <c r="F17" s="13"/>
      <c r="G17" s="8"/>
      <c r="H17" s="3"/>
      <c r="I17" s="26"/>
    </row>
    <row r="18" spans="1:9" s="1" customFormat="1" ht="15.75" x14ac:dyDescent="0.25">
      <c r="A18" s="39" t="s">
        <v>46</v>
      </c>
      <c r="B18" s="3"/>
      <c r="C18" s="8">
        <v>500000</v>
      </c>
      <c r="D18" s="12"/>
      <c r="E18" s="12"/>
      <c r="F18" s="13"/>
      <c r="G18" s="8"/>
      <c r="H18" s="3"/>
      <c r="I18" s="26"/>
    </row>
    <row r="19" spans="1:9" s="1" customFormat="1" ht="15.75" x14ac:dyDescent="0.25">
      <c r="A19" s="39" t="s">
        <v>86</v>
      </c>
      <c r="B19" s="3"/>
      <c r="C19" s="8">
        <v>410151.75</v>
      </c>
      <c r="D19" s="12"/>
      <c r="E19" s="12"/>
      <c r="F19" s="13"/>
      <c r="G19" s="8"/>
      <c r="H19" s="3"/>
      <c r="I19" s="26"/>
    </row>
    <row r="20" spans="1:9" s="1" customFormat="1" ht="15.75" x14ac:dyDescent="0.25">
      <c r="A20" s="39" t="s">
        <v>87</v>
      </c>
      <c r="B20" s="3"/>
      <c r="C20" s="8">
        <v>200000</v>
      </c>
      <c r="D20" s="12"/>
      <c r="E20" s="12"/>
      <c r="F20" s="13"/>
      <c r="G20" s="8">
        <v>200000</v>
      </c>
      <c r="H20" s="3"/>
      <c r="I20" s="26"/>
    </row>
    <row r="21" spans="1:9" s="1" customFormat="1" ht="15.75" x14ac:dyDescent="0.25">
      <c r="A21" s="39" t="s">
        <v>88</v>
      </c>
      <c r="B21" s="3"/>
      <c r="C21" s="8">
        <v>226000</v>
      </c>
      <c r="D21" s="12"/>
      <c r="E21" s="12"/>
      <c r="F21" s="13"/>
      <c r="G21" s="8">
        <v>226000</v>
      </c>
      <c r="H21" s="3"/>
      <c r="I21" s="26"/>
    </row>
    <row r="22" spans="1:9" s="1" customFormat="1" ht="15.75" x14ac:dyDescent="0.25">
      <c r="A22" s="39" t="s">
        <v>89</v>
      </c>
      <c r="B22" s="3"/>
      <c r="C22" s="8">
        <v>225000</v>
      </c>
      <c r="D22" s="12"/>
      <c r="E22" s="12"/>
      <c r="F22" s="13"/>
      <c r="G22" s="8"/>
      <c r="H22" s="3"/>
      <c r="I22" s="26"/>
    </row>
    <row r="23" spans="1:9" s="1" customFormat="1" ht="15.75" x14ac:dyDescent="0.25">
      <c r="A23" s="39" t="s">
        <v>90</v>
      </c>
      <c r="B23" s="3"/>
      <c r="C23" s="8">
        <v>200000</v>
      </c>
      <c r="D23" s="12"/>
      <c r="E23" s="12"/>
      <c r="F23" s="13"/>
      <c r="G23" s="8"/>
      <c r="H23" s="3"/>
      <c r="I23" s="26"/>
    </row>
    <row r="24" spans="1:9" s="1" customFormat="1" ht="15.75" x14ac:dyDescent="0.25">
      <c r="A24" s="39" t="s">
        <v>91</v>
      </c>
      <c r="B24" s="3"/>
      <c r="C24" s="8">
        <v>234000</v>
      </c>
      <c r="D24" s="12"/>
      <c r="E24" s="12"/>
      <c r="F24" s="13"/>
      <c r="G24" s="8"/>
      <c r="H24" s="3"/>
      <c r="I24" s="26"/>
    </row>
    <row r="25" spans="1:9" s="1" customFormat="1" ht="15.75" x14ac:dyDescent="0.25">
      <c r="A25" s="39" t="s">
        <v>92</v>
      </c>
      <c r="B25" s="3"/>
      <c r="C25" s="8">
        <v>2166022.65</v>
      </c>
      <c r="D25" s="12"/>
      <c r="E25" s="12"/>
      <c r="F25" s="13"/>
      <c r="G25" s="8"/>
      <c r="H25" s="3"/>
      <c r="I25" s="26"/>
    </row>
    <row r="26" spans="1:9" s="1" customFormat="1" ht="15.75" x14ac:dyDescent="0.25">
      <c r="A26" s="39" t="s">
        <v>18</v>
      </c>
      <c r="B26" s="3"/>
      <c r="C26" s="8">
        <v>185241.66</v>
      </c>
      <c r="D26" s="12"/>
      <c r="E26" s="12"/>
      <c r="F26" s="13"/>
      <c r="G26" s="8"/>
      <c r="H26" s="3"/>
      <c r="I26" s="26"/>
    </row>
    <row r="27" spans="1:9" s="1" customFormat="1" ht="15.75" x14ac:dyDescent="0.25">
      <c r="A27" s="39" t="s">
        <v>93</v>
      </c>
      <c r="B27" s="3"/>
      <c r="C27" s="8">
        <v>106489.04</v>
      </c>
      <c r="D27" s="12"/>
      <c r="E27" s="12"/>
      <c r="F27" s="13"/>
      <c r="G27" s="8"/>
      <c r="H27" s="3"/>
      <c r="I27" s="26"/>
    </row>
    <row r="28" spans="1:9" s="1" customFormat="1" ht="15.75" x14ac:dyDescent="0.25">
      <c r="A28" s="39" t="s">
        <v>94</v>
      </c>
      <c r="B28" s="3"/>
      <c r="C28" s="8">
        <v>44487.95</v>
      </c>
      <c r="D28" s="12"/>
      <c r="E28" s="12"/>
      <c r="F28" s="13"/>
      <c r="G28" s="8"/>
      <c r="H28" s="3"/>
      <c r="I28" s="26"/>
    </row>
    <row r="29" spans="1:9" s="1" customFormat="1" ht="15.75" x14ac:dyDescent="0.25">
      <c r="A29" s="39" t="s">
        <v>50</v>
      </c>
      <c r="B29" s="3"/>
      <c r="C29" s="8">
        <v>559955.4</v>
      </c>
      <c r="D29" s="12"/>
      <c r="E29" s="12"/>
      <c r="F29" s="13"/>
      <c r="G29" s="8">
        <v>13570</v>
      </c>
      <c r="H29" s="3"/>
      <c r="I29" s="26"/>
    </row>
    <row r="30" spans="1:9" s="1" customFormat="1" ht="17.25" customHeight="1" x14ac:dyDescent="0.25">
      <c r="A30" s="19"/>
      <c r="B30" s="3"/>
      <c r="C30" s="9">
        <f>SUM(C11:C29)</f>
        <v>5801234.8900000006</v>
      </c>
      <c r="D30" s="9"/>
      <c r="E30" s="9"/>
      <c r="F30" s="9"/>
      <c r="G30" s="9">
        <f>SUM(G11:G29)</f>
        <v>448595.9</v>
      </c>
      <c r="H30" s="3"/>
      <c r="I30" s="26"/>
    </row>
    <row r="31" spans="1:9" s="1" customFormat="1" ht="19.5" customHeight="1" x14ac:dyDescent="0.25">
      <c r="A31" s="17" t="s">
        <v>33</v>
      </c>
      <c r="B31" s="3"/>
      <c r="C31" s="8"/>
      <c r="D31" s="3"/>
      <c r="E31" s="3"/>
      <c r="F31" s="13"/>
      <c r="G31" s="8"/>
      <c r="H31" s="3"/>
      <c r="I31" s="26"/>
    </row>
    <row r="32" spans="1:9" s="1" customFormat="1" ht="15.75" x14ac:dyDescent="0.25">
      <c r="A32" s="39" t="s">
        <v>29</v>
      </c>
      <c r="B32" s="3"/>
      <c r="C32" s="8">
        <v>32891.599999999999</v>
      </c>
      <c r="D32" s="3"/>
      <c r="E32" s="3"/>
      <c r="F32" s="13"/>
      <c r="G32" s="8"/>
      <c r="H32" s="3"/>
      <c r="I32" s="26"/>
    </row>
    <row r="33" spans="1:9" s="1" customFormat="1" ht="15.75" x14ac:dyDescent="0.25">
      <c r="A33" s="39" t="s">
        <v>95</v>
      </c>
      <c r="B33" s="3"/>
      <c r="C33" s="8">
        <v>1953.02</v>
      </c>
      <c r="D33" s="3"/>
      <c r="E33" s="3"/>
      <c r="F33" s="13"/>
      <c r="G33" s="8"/>
      <c r="H33" s="3"/>
      <c r="I33" s="26"/>
    </row>
    <row r="34" spans="1:9" s="1" customFormat="1" ht="15.75" x14ac:dyDescent="0.25">
      <c r="A34" s="39" t="s">
        <v>96</v>
      </c>
      <c r="B34" s="3"/>
      <c r="C34" s="8">
        <v>39904</v>
      </c>
      <c r="D34" s="12"/>
      <c r="E34" s="12"/>
      <c r="F34" s="13"/>
      <c r="G34" s="8"/>
      <c r="H34" s="3"/>
      <c r="I34" s="26"/>
    </row>
    <row r="35" spans="1:9" s="1" customFormat="1" ht="15.75" x14ac:dyDescent="0.25">
      <c r="A35" s="39" t="s">
        <v>97</v>
      </c>
      <c r="B35" s="3"/>
      <c r="C35" s="8">
        <v>657680</v>
      </c>
      <c r="D35" s="12"/>
      <c r="E35" s="12"/>
      <c r="F35" s="13"/>
      <c r="G35" s="8">
        <v>55600</v>
      </c>
      <c r="H35" s="3"/>
      <c r="I35" s="26"/>
    </row>
    <row r="36" spans="1:9" s="1" customFormat="1" ht="15.75" x14ac:dyDescent="0.25">
      <c r="A36" s="39" t="s">
        <v>98</v>
      </c>
      <c r="B36" s="3"/>
      <c r="C36" s="8">
        <v>469931.73</v>
      </c>
      <c r="D36" s="12"/>
      <c r="E36" s="12"/>
      <c r="F36" s="13"/>
      <c r="G36" s="8"/>
      <c r="H36" s="3"/>
      <c r="I36" s="26"/>
    </row>
    <row r="37" spans="1:9" s="1" customFormat="1" ht="15.75" x14ac:dyDescent="0.25">
      <c r="A37" s="39" t="s">
        <v>99</v>
      </c>
      <c r="B37" s="3"/>
      <c r="C37" s="8">
        <v>1885462.87</v>
      </c>
      <c r="D37" s="12"/>
      <c r="E37" s="12"/>
      <c r="F37" s="13"/>
      <c r="G37" s="8"/>
      <c r="H37" s="3"/>
      <c r="I37" s="26"/>
    </row>
    <row r="38" spans="1:9" s="1" customFormat="1" ht="16.5" thickBot="1" x14ac:dyDescent="0.3">
      <c r="A38" s="40"/>
      <c r="B38" s="41"/>
      <c r="C38" s="42">
        <f>SUM(C32:C37)</f>
        <v>3087823.22</v>
      </c>
      <c r="D38" s="42"/>
      <c r="E38" s="42"/>
      <c r="F38" s="42"/>
      <c r="G38" s="42">
        <f t="shared" ref="G38" si="0">SUM(G32:G37)</f>
        <v>55600</v>
      </c>
      <c r="H38" s="41"/>
      <c r="I38" s="43"/>
    </row>
    <row r="39" spans="1:9" s="1" customFormat="1" ht="15.75" x14ac:dyDescent="0.25">
      <c r="A39" s="36"/>
      <c r="B39" s="4"/>
      <c r="C39" s="15"/>
      <c r="D39" s="4"/>
      <c r="E39" s="4"/>
      <c r="F39" s="37"/>
      <c r="G39" s="15"/>
      <c r="H39" s="4"/>
      <c r="I39" s="38"/>
    </row>
    <row r="40" spans="1:9" s="1" customFormat="1" ht="15.75" x14ac:dyDescent="0.25">
      <c r="A40" s="36"/>
      <c r="B40" s="4"/>
      <c r="C40" s="15"/>
      <c r="D40" s="4"/>
      <c r="E40" s="4"/>
      <c r="F40" s="37"/>
      <c r="G40" s="15"/>
      <c r="H40" s="4"/>
      <c r="I40" s="38"/>
    </row>
    <row r="41" spans="1:9" s="1" customFormat="1" ht="15.75" x14ac:dyDescent="0.25">
      <c r="A41" s="36"/>
      <c r="B41" s="4"/>
      <c r="C41" s="15"/>
      <c r="D41" s="4"/>
      <c r="E41" s="4"/>
      <c r="F41" s="37"/>
      <c r="G41" s="15"/>
      <c r="H41" s="4"/>
      <c r="I41" s="38"/>
    </row>
    <row r="42" spans="1:9" s="1" customFormat="1" ht="15.75" x14ac:dyDescent="0.25">
      <c r="A42" s="36"/>
      <c r="B42" s="4"/>
      <c r="C42" s="15"/>
      <c r="D42" s="4"/>
      <c r="E42" s="4"/>
      <c r="F42" s="37"/>
      <c r="G42" s="15"/>
      <c r="H42" s="4"/>
      <c r="I42" s="38"/>
    </row>
    <row r="43" spans="1:9" s="1" customFormat="1" ht="15.75" x14ac:dyDescent="0.25">
      <c r="A43" s="36"/>
      <c r="B43" s="4"/>
      <c r="C43" s="15"/>
      <c r="D43" s="4"/>
      <c r="E43" s="4"/>
      <c r="F43" s="37"/>
      <c r="G43" s="15"/>
      <c r="H43" s="4"/>
      <c r="I43" s="38"/>
    </row>
    <row r="44" spans="1:9" s="1" customFormat="1" ht="15.75" x14ac:dyDescent="0.25">
      <c r="A44" s="36"/>
      <c r="B44" s="4"/>
      <c r="C44" s="15"/>
      <c r="D44" s="4"/>
      <c r="E44" s="4"/>
      <c r="F44" s="37"/>
      <c r="G44" s="15"/>
      <c r="H44" s="4"/>
      <c r="I44" s="38"/>
    </row>
    <row r="45" spans="1:9" s="1" customFormat="1" ht="15.75" x14ac:dyDescent="0.25">
      <c r="A45" s="2" t="s">
        <v>12</v>
      </c>
      <c r="C45" s="6"/>
    </row>
    <row r="46" spans="1:9" s="1" customFormat="1" ht="16.5" thickBot="1" x14ac:dyDescent="0.3">
      <c r="C46" s="6"/>
    </row>
    <row r="47" spans="1:9" s="1" customFormat="1" ht="15.75" x14ac:dyDescent="0.25">
      <c r="A47" s="95" t="s">
        <v>11</v>
      </c>
      <c r="B47" s="96"/>
      <c r="C47" s="96"/>
      <c r="D47" s="96"/>
      <c r="E47" s="96"/>
      <c r="F47" s="96"/>
      <c r="G47" s="96"/>
      <c r="H47" s="96"/>
      <c r="I47" s="97"/>
    </row>
    <row r="48" spans="1:9" s="1" customFormat="1" ht="15.75" x14ac:dyDescent="0.25">
      <c r="A48" s="98" t="s">
        <v>43</v>
      </c>
      <c r="B48" s="99"/>
      <c r="C48" s="99"/>
      <c r="D48" s="99"/>
      <c r="E48" s="99"/>
      <c r="F48" s="99"/>
      <c r="G48" s="99"/>
      <c r="H48" s="99"/>
      <c r="I48" s="100"/>
    </row>
    <row r="49" spans="1:9" s="1" customFormat="1" ht="15.75" x14ac:dyDescent="0.25">
      <c r="A49" s="98" t="s">
        <v>66</v>
      </c>
      <c r="B49" s="99"/>
      <c r="C49" s="99"/>
      <c r="D49" s="99"/>
      <c r="E49" s="99"/>
      <c r="F49" s="99"/>
      <c r="G49" s="99"/>
      <c r="H49" s="99"/>
      <c r="I49" s="100"/>
    </row>
    <row r="50" spans="1:9" s="1" customFormat="1" ht="15.75" x14ac:dyDescent="0.25">
      <c r="A50" s="14"/>
      <c r="B50" s="4"/>
      <c r="C50" s="15"/>
      <c r="D50" s="4"/>
      <c r="E50" s="4"/>
      <c r="F50" s="4"/>
      <c r="G50" s="4"/>
      <c r="H50" s="4"/>
      <c r="I50" s="16"/>
    </row>
    <row r="51" spans="1:9" s="1" customFormat="1" ht="15.75" x14ac:dyDescent="0.25">
      <c r="A51" s="14"/>
      <c r="B51" s="4"/>
      <c r="C51" s="15"/>
      <c r="D51" s="4"/>
      <c r="E51" s="4"/>
      <c r="F51" s="4"/>
      <c r="G51" s="4"/>
      <c r="H51" s="4"/>
      <c r="I51" s="16"/>
    </row>
    <row r="52" spans="1:9" s="1" customFormat="1" ht="15.75" x14ac:dyDescent="0.25">
      <c r="A52" s="101" t="s">
        <v>0</v>
      </c>
      <c r="B52" s="102" t="s">
        <v>1</v>
      </c>
      <c r="C52" s="103" t="s">
        <v>2</v>
      </c>
      <c r="D52" s="102" t="s">
        <v>3</v>
      </c>
      <c r="E52" s="102" t="s">
        <v>4</v>
      </c>
      <c r="F52" s="102" t="s">
        <v>5</v>
      </c>
      <c r="G52" s="102"/>
      <c r="H52" s="102" t="s">
        <v>8</v>
      </c>
      <c r="I52" s="104" t="s">
        <v>9</v>
      </c>
    </row>
    <row r="53" spans="1:9" s="1" customFormat="1" ht="31.5" customHeight="1" x14ac:dyDescent="0.25">
      <c r="A53" s="101"/>
      <c r="B53" s="102"/>
      <c r="C53" s="103"/>
      <c r="D53" s="102"/>
      <c r="E53" s="102"/>
      <c r="F53" s="34" t="s">
        <v>6</v>
      </c>
      <c r="G53" s="34" t="s">
        <v>7</v>
      </c>
      <c r="H53" s="102"/>
      <c r="I53" s="104"/>
    </row>
    <row r="54" spans="1:9" s="1" customFormat="1" ht="21" customHeight="1" x14ac:dyDescent="0.25">
      <c r="A54" s="20" t="s">
        <v>34</v>
      </c>
      <c r="B54" s="3"/>
      <c r="C54" s="8"/>
      <c r="D54" s="3"/>
      <c r="E54" s="3"/>
      <c r="F54" s="13"/>
      <c r="G54" s="8"/>
      <c r="H54" s="3"/>
      <c r="I54" s="18"/>
    </row>
    <row r="55" spans="1:9" s="1" customFormat="1" ht="21" customHeight="1" x14ac:dyDescent="0.25">
      <c r="A55" s="39" t="s">
        <v>36</v>
      </c>
      <c r="B55" s="3"/>
      <c r="C55" s="8">
        <v>50000</v>
      </c>
      <c r="D55" s="3"/>
      <c r="E55" s="3"/>
      <c r="F55" s="13"/>
      <c r="G55" s="8"/>
      <c r="H55" s="3"/>
      <c r="I55" s="18"/>
    </row>
    <row r="56" spans="1:9" s="1" customFormat="1" ht="21" customHeight="1" x14ac:dyDescent="0.25">
      <c r="A56" s="39" t="s">
        <v>37</v>
      </c>
      <c r="B56" s="3"/>
      <c r="C56" s="8">
        <v>27320</v>
      </c>
      <c r="D56" s="3"/>
      <c r="E56" s="3"/>
      <c r="F56" s="13"/>
      <c r="G56" s="8"/>
      <c r="H56" s="3"/>
      <c r="I56" s="18"/>
    </row>
    <row r="57" spans="1:9" s="1" customFormat="1" ht="21" customHeight="1" x14ac:dyDescent="0.25">
      <c r="A57" s="39" t="s">
        <v>35</v>
      </c>
      <c r="B57" s="3"/>
      <c r="C57" s="8">
        <v>254593.86</v>
      </c>
      <c r="D57" s="3"/>
      <c r="E57" s="3"/>
      <c r="F57" s="13"/>
      <c r="G57" s="8"/>
      <c r="H57" s="3"/>
      <c r="I57" s="18"/>
    </row>
    <row r="58" spans="1:9" s="1" customFormat="1" ht="21" customHeight="1" x14ac:dyDescent="0.25">
      <c r="A58" s="39" t="s">
        <v>100</v>
      </c>
      <c r="B58" s="3"/>
      <c r="C58" s="8">
        <v>49358</v>
      </c>
      <c r="D58" s="3"/>
      <c r="E58" s="3"/>
      <c r="F58" s="13"/>
      <c r="G58" s="8"/>
      <c r="H58" s="3"/>
      <c r="I58" s="18"/>
    </row>
    <row r="59" spans="1:9" s="1" customFormat="1" ht="15.75" x14ac:dyDescent="0.25">
      <c r="A59" s="39" t="s">
        <v>39</v>
      </c>
      <c r="B59" s="3"/>
      <c r="C59" s="8">
        <v>82002</v>
      </c>
      <c r="D59" s="3"/>
      <c r="E59" s="3"/>
      <c r="F59" s="13"/>
      <c r="G59" s="8">
        <v>0</v>
      </c>
      <c r="H59" s="3"/>
      <c r="I59" s="18"/>
    </row>
    <row r="60" spans="1:9" s="1" customFormat="1" ht="15.75" x14ac:dyDescent="0.25">
      <c r="A60" s="39" t="s">
        <v>101</v>
      </c>
      <c r="B60" s="3"/>
      <c r="C60" s="8">
        <v>2840000</v>
      </c>
      <c r="D60" s="3"/>
      <c r="E60" s="3"/>
      <c r="F60" s="13"/>
      <c r="G60" s="8"/>
      <c r="H60" s="3"/>
      <c r="I60" s="18"/>
    </row>
    <row r="61" spans="1:9" s="1" customFormat="1" ht="15.75" x14ac:dyDescent="0.25">
      <c r="A61" s="39" t="s">
        <v>102</v>
      </c>
      <c r="B61" s="3"/>
      <c r="C61" s="8">
        <v>157966</v>
      </c>
      <c r="D61" s="3"/>
      <c r="E61" s="3"/>
      <c r="F61" s="13"/>
      <c r="G61" s="8"/>
      <c r="H61" s="3"/>
      <c r="I61" s="18"/>
    </row>
    <row r="62" spans="1:9" s="1" customFormat="1" ht="15.75" x14ac:dyDescent="0.25">
      <c r="A62" s="19"/>
      <c r="B62" s="3"/>
      <c r="C62" s="9">
        <f>SUM(C55:C61)</f>
        <v>3461239.86</v>
      </c>
      <c r="D62" s="3"/>
      <c r="E62" s="3"/>
      <c r="F62" s="13"/>
      <c r="G62" s="8">
        <f>SUM(G55:G61)</f>
        <v>0</v>
      </c>
      <c r="H62" s="3"/>
      <c r="I62" s="18"/>
    </row>
    <row r="63" spans="1:9" s="1" customFormat="1" ht="16.5" thickBot="1" x14ac:dyDescent="0.3">
      <c r="A63" s="19"/>
      <c r="B63" s="3"/>
      <c r="C63" s="10">
        <f>C62+C38+C30</f>
        <v>12350297.970000001</v>
      </c>
      <c r="D63" s="10"/>
      <c r="E63" s="10"/>
      <c r="F63" s="10"/>
      <c r="G63" s="10">
        <f>G62+G38+G30</f>
        <v>504195.9</v>
      </c>
      <c r="H63" s="3"/>
      <c r="I63" s="18"/>
    </row>
    <row r="64" spans="1:9" ht="15.75" thickTop="1" x14ac:dyDescent="0.25">
      <c r="A64" s="14"/>
      <c r="B64" s="4"/>
      <c r="C64" s="15"/>
      <c r="D64" s="4"/>
      <c r="E64" s="4"/>
      <c r="F64" s="4"/>
      <c r="G64" s="4"/>
      <c r="H64" s="4"/>
      <c r="I64" s="16"/>
    </row>
    <row r="65" spans="1:9" ht="47.25" customHeight="1" x14ac:dyDescent="0.25">
      <c r="A65" s="90" t="s">
        <v>13</v>
      </c>
      <c r="B65" s="91"/>
      <c r="C65" s="91"/>
      <c r="D65" s="91"/>
      <c r="E65" s="91"/>
      <c r="F65" s="4"/>
      <c r="G65" s="4"/>
      <c r="H65" s="4"/>
      <c r="I65" s="16"/>
    </row>
    <row r="66" spans="1:9" x14ac:dyDescent="0.25">
      <c r="A66" s="14"/>
      <c r="B66" s="4"/>
      <c r="C66" s="15"/>
      <c r="D66" s="4"/>
      <c r="E66" s="4"/>
      <c r="F66" s="4"/>
      <c r="G66" s="4"/>
      <c r="H66" s="4"/>
      <c r="I66" s="16"/>
    </row>
    <row r="67" spans="1:9" x14ac:dyDescent="0.25">
      <c r="A67" s="14"/>
      <c r="B67" s="4"/>
      <c r="C67" s="15"/>
      <c r="D67" s="4"/>
      <c r="E67" s="4"/>
      <c r="F67" s="4"/>
      <c r="G67" s="4"/>
      <c r="H67" s="4"/>
      <c r="I67" s="16"/>
    </row>
    <row r="68" spans="1:9" x14ac:dyDescent="0.25">
      <c r="A68" s="21" t="s">
        <v>40</v>
      </c>
      <c r="B68" s="11"/>
      <c r="C68" s="15"/>
      <c r="D68" s="4"/>
      <c r="E68" s="4"/>
      <c r="F68" s="4"/>
      <c r="G68" s="92" t="s">
        <v>79</v>
      </c>
      <c r="H68" s="92"/>
      <c r="I68" s="16"/>
    </row>
    <row r="69" spans="1:9" x14ac:dyDescent="0.25">
      <c r="A69" s="93" t="s">
        <v>14</v>
      </c>
      <c r="B69" s="94"/>
      <c r="C69" s="15"/>
      <c r="D69" s="4"/>
      <c r="E69" s="4"/>
      <c r="F69" s="4"/>
      <c r="G69" s="94" t="s">
        <v>10</v>
      </c>
      <c r="H69" s="94"/>
      <c r="I69" s="16"/>
    </row>
    <row r="70" spans="1:9" ht="15.75" thickBot="1" x14ac:dyDescent="0.3">
      <c r="A70" s="22"/>
      <c r="B70" s="23"/>
      <c r="C70" s="24"/>
      <c r="D70" s="23"/>
      <c r="E70" s="23"/>
      <c r="F70" s="23"/>
      <c r="G70" s="23"/>
      <c r="H70" s="23"/>
      <c r="I70" s="25"/>
    </row>
    <row r="73" spans="1:9" s="46" customFormat="1" ht="6.75" customHeight="1" x14ac:dyDescent="0.25">
      <c r="C73" s="47"/>
    </row>
    <row r="75" spans="1:9" ht="15.75" x14ac:dyDescent="0.25">
      <c r="A75" s="2" t="s">
        <v>12</v>
      </c>
      <c r="B75" s="1"/>
      <c r="C75" s="6"/>
      <c r="D75" s="1"/>
      <c r="E75" s="1"/>
      <c r="F75" s="1"/>
      <c r="G75" s="1"/>
      <c r="H75" s="1"/>
      <c r="I75" s="1"/>
    </row>
    <row r="76" spans="1:9" ht="16.5" thickBot="1" x14ac:dyDescent="0.3">
      <c r="A76" s="1"/>
      <c r="B76" s="1"/>
      <c r="C76" s="6"/>
      <c r="D76" s="1"/>
      <c r="E76" s="1"/>
      <c r="F76" s="1"/>
      <c r="G76" s="1"/>
      <c r="H76" s="1"/>
      <c r="I76" s="1"/>
    </row>
    <row r="77" spans="1:9" x14ac:dyDescent="0.25">
      <c r="A77" s="95" t="s">
        <v>11</v>
      </c>
      <c r="B77" s="96"/>
      <c r="C77" s="96"/>
      <c r="D77" s="96"/>
      <c r="E77" s="96"/>
      <c r="F77" s="96"/>
      <c r="G77" s="96"/>
      <c r="H77" s="96"/>
      <c r="I77" s="97"/>
    </row>
    <row r="78" spans="1:9" x14ac:dyDescent="0.25">
      <c r="A78" s="98" t="s">
        <v>43</v>
      </c>
      <c r="B78" s="99"/>
      <c r="C78" s="99"/>
      <c r="D78" s="99"/>
      <c r="E78" s="99"/>
      <c r="F78" s="99"/>
      <c r="G78" s="99"/>
      <c r="H78" s="99"/>
      <c r="I78" s="100"/>
    </row>
    <row r="79" spans="1:9" x14ac:dyDescent="0.25">
      <c r="A79" s="98" t="s">
        <v>103</v>
      </c>
      <c r="B79" s="99"/>
      <c r="C79" s="99"/>
      <c r="D79" s="99"/>
      <c r="E79" s="99"/>
      <c r="F79" s="99"/>
      <c r="G79" s="99"/>
      <c r="H79" s="99"/>
      <c r="I79" s="100"/>
    </row>
    <row r="80" spans="1:9" x14ac:dyDescent="0.25">
      <c r="A80" s="14"/>
      <c r="B80" s="4"/>
      <c r="C80" s="15"/>
      <c r="D80" s="4"/>
      <c r="E80" s="4"/>
      <c r="F80" s="4"/>
      <c r="G80" s="4"/>
      <c r="H80" s="4"/>
      <c r="I80" s="16"/>
    </row>
    <row r="81" spans="1:9" x14ac:dyDescent="0.25">
      <c r="A81" s="14"/>
      <c r="B81" s="4"/>
      <c r="C81" s="15"/>
      <c r="D81" s="4"/>
      <c r="E81" s="4"/>
      <c r="F81" s="4"/>
      <c r="G81" s="4"/>
      <c r="H81" s="4"/>
      <c r="I81" s="16"/>
    </row>
    <row r="82" spans="1:9" x14ac:dyDescent="0.25">
      <c r="A82" s="101" t="s">
        <v>0</v>
      </c>
      <c r="B82" s="102" t="s">
        <v>1</v>
      </c>
      <c r="C82" s="103" t="s">
        <v>2</v>
      </c>
      <c r="D82" s="102" t="s">
        <v>3</v>
      </c>
      <c r="E82" s="102" t="s">
        <v>4</v>
      </c>
      <c r="F82" s="102" t="s">
        <v>5</v>
      </c>
      <c r="G82" s="102"/>
      <c r="H82" s="102" t="s">
        <v>8</v>
      </c>
      <c r="I82" s="104" t="s">
        <v>9</v>
      </c>
    </row>
    <row r="83" spans="1:9" ht="30" x14ac:dyDescent="0.25">
      <c r="A83" s="101"/>
      <c r="B83" s="102"/>
      <c r="C83" s="103"/>
      <c r="D83" s="102"/>
      <c r="E83" s="102"/>
      <c r="F83" s="35" t="s">
        <v>6</v>
      </c>
      <c r="G83" s="35" t="s">
        <v>7</v>
      </c>
      <c r="H83" s="102"/>
      <c r="I83" s="104"/>
    </row>
    <row r="84" spans="1:9" x14ac:dyDescent="0.25">
      <c r="A84" s="17" t="s">
        <v>16</v>
      </c>
      <c r="B84" s="3"/>
      <c r="C84" s="8"/>
      <c r="D84" s="3"/>
      <c r="E84" s="3"/>
      <c r="F84" s="3"/>
      <c r="G84" s="8"/>
      <c r="H84" s="3"/>
      <c r="I84" s="18"/>
    </row>
    <row r="85" spans="1:9" x14ac:dyDescent="0.25">
      <c r="A85" s="39" t="s">
        <v>65</v>
      </c>
      <c r="B85" s="3"/>
      <c r="C85" s="8">
        <v>450000</v>
      </c>
      <c r="D85" s="3"/>
      <c r="E85" s="3"/>
      <c r="F85" s="13"/>
      <c r="G85" s="8"/>
      <c r="H85" s="3"/>
      <c r="I85" s="18"/>
    </row>
    <row r="86" spans="1:9" x14ac:dyDescent="0.25">
      <c r="A86" s="39" t="s">
        <v>80</v>
      </c>
      <c r="B86" s="3"/>
      <c r="C86" s="8">
        <v>10974.4</v>
      </c>
      <c r="D86" s="3"/>
      <c r="E86" s="3"/>
      <c r="F86" s="13"/>
      <c r="G86" s="8"/>
      <c r="H86" s="3"/>
      <c r="I86" s="18"/>
    </row>
    <row r="87" spans="1:9" x14ac:dyDescent="0.25">
      <c r="A87" s="39" t="s">
        <v>81</v>
      </c>
      <c r="B87" s="3"/>
      <c r="C87" s="8">
        <v>13426</v>
      </c>
      <c r="D87" s="3"/>
      <c r="E87" s="3"/>
      <c r="F87" s="13"/>
      <c r="G87" s="8"/>
      <c r="H87" s="3"/>
      <c r="I87" s="18"/>
    </row>
    <row r="88" spans="1:9" x14ac:dyDescent="0.25">
      <c r="A88" s="39" t="s">
        <v>82</v>
      </c>
      <c r="B88" s="3"/>
      <c r="C88" s="8">
        <v>232528.46</v>
      </c>
      <c r="D88" s="3"/>
      <c r="E88" s="3"/>
      <c r="F88" s="13"/>
      <c r="G88" s="8">
        <v>16546.599999999999</v>
      </c>
      <c r="H88" s="3"/>
      <c r="I88" s="18"/>
    </row>
    <row r="89" spans="1:9" x14ac:dyDescent="0.25">
      <c r="A89" s="39" t="s">
        <v>83</v>
      </c>
      <c r="B89" s="3"/>
      <c r="C89" s="8">
        <v>11539.94</v>
      </c>
      <c r="D89" s="3"/>
      <c r="E89" s="3"/>
      <c r="F89" s="13"/>
      <c r="G89" s="8"/>
      <c r="H89" s="3"/>
      <c r="I89" s="18">
        <v>0</v>
      </c>
    </row>
    <row r="90" spans="1:9" x14ac:dyDescent="0.25">
      <c r="A90" s="39" t="s">
        <v>84</v>
      </c>
      <c r="B90" s="3"/>
      <c r="C90" s="8">
        <v>2922.04</v>
      </c>
      <c r="D90" s="12"/>
      <c r="E90" s="12"/>
      <c r="F90" s="13"/>
      <c r="G90" s="8"/>
      <c r="H90" s="3"/>
      <c r="I90" s="26"/>
    </row>
    <row r="91" spans="1:9" x14ac:dyDescent="0.25">
      <c r="A91" s="39" t="s">
        <v>85</v>
      </c>
      <c r="B91" s="3"/>
      <c r="C91" s="8">
        <v>22495.599999999999</v>
      </c>
      <c r="D91" s="12"/>
      <c r="E91" s="12"/>
      <c r="F91" s="13"/>
      <c r="G91" s="8"/>
      <c r="H91" s="3"/>
      <c r="I91" s="26"/>
    </row>
    <row r="92" spans="1:9" x14ac:dyDescent="0.25">
      <c r="A92" s="39" t="s">
        <v>46</v>
      </c>
      <c r="B92" s="3"/>
      <c r="C92" s="8">
        <v>500000</v>
      </c>
      <c r="D92" s="12"/>
      <c r="E92" s="12"/>
      <c r="F92" s="13"/>
      <c r="G92" s="8"/>
      <c r="H92" s="3"/>
      <c r="I92" s="26"/>
    </row>
    <row r="93" spans="1:9" x14ac:dyDescent="0.25">
      <c r="A93" s="39" t="s">
        <v>86</v>
      </c>
      <c r="B93" s="3"/>
      <c r="C93" s="8">
        <v>410151.75</v>
      </c>
      <c r="D93" s="12"/>
      <c r="E93" s="12"/>
      <c r="F93" s="13"/>
      <c r="G93" s="8"/>
      <c r="H93" s="3"/>
      <c r="I93" s="26"/>
    </row>
    <row r="94" spans="1:9" x14ac:dyDescent="0.25">
      <c r="A94" s="39" t="s">
        <v>87</v>
      </c>
      <c r="B94" s="3"/>
      <c r="C94" s="8">
        <v>200000</v>
      </c>
      <c r="D94" s="12"/>
      <c r="E94" s="12"/>
      <c r="F94" s="13"/>
      <c r="G94" s="8">
        <v>200000</v>
      </c>
      <c r="H94" s="3"/>
      <c r="I94" s="26"/>
    </row>
    <row r="95" spans="1:9" x14ac:dyDescent="0.25">
      <c r="A95" s="39" t="s">
        <v>88</v>
      </c>
      <c r="B95" s="3"/>
      <c r="C95" s="8">
        <v>226000</v>
      </c>
      <c r="D95" s="12"/>
      <c r="E95" s="12"/>
      <c r="F95" s="13"/>
      <c r="G95" s="8">
        <v>226000</v>
      </c>
      <c r="H95" s="3"/>
      <c r="I95" s="26"/>
    </row>
    <row r="96" spans="1:9" x14ac:dyDescent="0.25">
      <c r="A96" s="39" t="s">
        <v>89</v>
      </c>
      <c r="B96" s="3"/>
      <c r="C96" s="8">
        <v>225000</v>
      </c>
      <c r="D96" s="12"/>
      <c r="E96" s="12"/>
      <c r="F96" s="13"/>
      <c r="G96" s="8">
        <v>225000</v>
      </c>
      <c r="H96" s="3"/>
      <c r="I96" s="26"/>
    </row>
    <row r="97" spans="1:9" x14ac:dyDescent="0.25">
      <c r="A97" s="39" t="s">
        <v>90</v>
      </c>
      <c r="B97" s="3"/>
      <c r="C97" s="8">
        <v>200000</v>
      </c>
      <c r="D97" s="12"/>
      <c r="E97" s="12"/>
      <c r="F97" s="13"/>
      <c r="G97" s="8"/>
      <c r="H97" s="3"/>
      <c r="I97" s="26"/>
    </row>
    <row r="98" spans="1:9" x14ac:dyDescent="0.25">
      <c r="A98" s="39" t="s">
        <v>91</v>
      </c>
      <c r="B98" s="3"/>
      <c r="C98" s="8">
        <v>234000</v>
      </c>
      <c r="D98" s="12"/>
      <c r="E98" s="12"/>
      <c r="F98" s="13"/>
      <c r="G98" s="8">
        <v>234000</v>
      </c>
      <c r="H98" s="3"/>
      <c r="I98" s="26"/>
    </row>
    <row r="99" spans="1:9" x14ac:dyDescent="0.25">
      <c r="A99" s="39" t="s">
        <v>92</v>
      </c>
      <c r="B99" s="3"/>
      <c r="C99" s="8">
        <v>2166022.65</v>
      </c>
      <c r="D99" s="12"/>
      <c r="E99" s="12"/>
      <c r="F99" s="13"/>
      <c r="G99" s="8">
        <v>548335</v>
      </c>
      <c r="H99" s="3"/>
      <c r="I99" s="26"/>
    </row>
    <row r="100" spans="1:9" x14ac:dyDescent="0.25">
      <c r="A100" s="39" t="s">
        <v>18</v>
      </c>
      <c r="B100" s="3"/>
      <c r="C100" s="8">
        <v>185241.66</v>
      </c>
      <c r="D100" s="12"/>
      <c r="E100" s="12"/>
      <c r="F100" s="13"/>
      <c r="G100" s="8"/>
      <c r="H100" s="3"/>
      <c r="I100" s="26"/>
    </row>
    <row r="101" spans="1:9" x14ac:dyDescent="0.25">
      <c r="A101" s="39" t="s">
        <v>93</v>
      </c>
      <c r="B101" s="3"/>
      <c r="C101" s="8">
        <v>106489.04</v>
      </c>
      <c r="D101" s="12"/>
      <c r="E101" s="12"/>
      <c r="F101" s="13"/>
      <c r="G101" s="8"/>
      <c r="H101" s="3"/>
      <c r="I101" s="26"/>
    </row>
    <row r="102" spans="1:9" x14ac:dyDescent="0.25">
      <c r="A102" s="39" t="s">
        <v>94</v>
      </c>
      <c r="B102" s="3"/>
      <c r="C102" s="8">
        <v>44487.95</v>
      </c>
      <c r="D102" s="12"/>
      <c r="E102" s="12"/>
      <c r="F102" s="13"/>
      <c r="G102" s="8"/>
      <c r="H102" s="3"/>
      <c r="I102" s="26"/>
    </row>
    <row r="103" spans="1:9" x14ac:dyDescent="0.25">
      <c r="A103" s="39" t="s">
        <v>50</v>
      </c>
      <c r="B103" s="3"/>
      <c r="C103" s="8">
        <v>559955.4</v>
      </c>
      <c r="D103" s="12"/>
      <c r="E103" s="12"/>
      <c r="F103" s="13"/>
      <c r="G103" s="8">
        <v>13570</v>
      </c>
      <c r="H103" s="3"/>
      <c r="I103" s="26"/>
    </row>
    <row r="104" spans="1:9" x14ac:dyDescent="0.25">
      <c r="A104" s="19"/>
      <c r="B104" s="3"/>
      <c r="C104" s="9">
        <f>SUM(C85:C103)</f>
        <v>5801234.8900000006</v>
      </c>
      <c r="D104" s="9"/>
      <c r="E104" s="9"/>
      <c r="F104" s="9"/>
      <c r="G104" s="9">
        <f>SUM(G85:G103)</f>
        <v>1463451.6</v>
      </c>
      <c r="H104" s="3"/>
      <c r="I104" s="26"/>
    </row>
    <row r="105" spans="1:9" x14ac:dyDescent="0.25">
      <c r="A105" s="17" t="s">
        <v>33</v>
      </c>
      <c r="B105" s="3"/>
      <c r="C105" s="8"/>
      <c r="D105" s="3"/>
      <c r="E105" s="3"/>
      <c r="F105" s="13"/>
      <c r="G105" s="8"/>
      <c r="H105" s="3"/>
      <c r="I105" s="26"/>
    </row>
    <row r="106" spans="1:9" x14ac:dyDescent="0.25">
      <c r="A106" s="39" t="s">
        <v>29</v>
      </c>
      <c r="B106" s="3"/>
      <c r="C106" s="8">
        <v>32891.599999999999</v>
      </c>
      <c r="D106" s="3"/>
      <c r="E106" s="3"/>
      <c r="F106" s="13"/>
      <c r="G106" s="8"/>
      <c r="H106" s="3"/>
      <c r="I106" s="26"/>
    </row>
    <row r="107" spans="1:9" x14ac:dyDescent="0.25">
      <c r="A107" s="39" t="s">
        <v>95</v>
      </c>
      <c r="B107" s="3"/>
      <c r="C107" s="8">
        <v>1953.02</v>
      </c>
      <c r="D107" s="3"/>
      <c r="E107" s="3"/>
      <c r="F107" s="13"/>
      <c r="G107" s="8"/>
      <c r="H107" s="3"/>
      <c r="I107" s="26"/>
    </row>
    <row r="108" spans="1:9" x14ac:dyDescent="0.25">
      <c r="A108" s="39" t="s">
        <v>96</v>
      </c>
      <c r="B108" s="3"/>
      <c r="C108" s="8">
        <v>39904</v>
      </c>
      <c r="D108" s="12"/>
      <c r="E108" s="12"/>
      <c r="F108" s="13"/>
      <c r="G108" s="8"/>
      <c r="H108" s="3"/>
      <c r="I108" s="26"/>
    </row>
    <row r="109" spans="1:9" x14ac:dyDescent="0.25">
      <c r="A109" s="39" t="s">
        <v>97</v>
      </c>
      <c r="B109" s="3"/>
      <c r="C109" s="8">
        <v>657680</v>
      </c>
      <c r="D109" s="12"/>
      <c r="E109" s="12"/>
      <c r="F109" s="13"/>
      <c r="G109" s="8">
        <v>55600</v>
      </c>
      <c r="H109" s="3"/>
      <c r="I109" s="26"/>
    </row>
    <row r="110" spans="1:9" x14ac:dyDescent="0.25">
      <c r="A110" s="39" t="s">
        <v>98</v>
      </c>
      <c r="B110" s="3"/>
      <c r="C110" s="8">
        <v>469931.73</v>
      </c>
      <c r="D110" s="12"/>
      <c r="E110" s="12"/>
      <c r="F110" s="13"/>
      <c r="G110" s="8">
        <v>164698</v>
      </c>
      <c r="H110" s="3"/>
      <c r="I110" s="26"/>
    </row>
    <row r="111" spans="1:9" x14ac:dyDescent="0.25">
      <c r="A111" s="39" t="s">
        <v>99</v>
      </c>
      <c r="B111" s="3"/>
      <c r="C111" s="8">
        <v>1885462.87</v>
      </c>
      <c r="D111" s="12"/>
      <c r="E111" s="12"/>
      <c r="F111" s="13"/>
      <c r="G111" s="8"/>
      <c r="H111" s="3"/>
      <c r="I111" s="26"/>
    </row>
    <row r="112" spans="1:9" ht="15.75" thickBot="1" x14ac:dyDescent="0.3">
      <c r="A112" s="40"/>
      <c r="B112" s="41"/>
      <c r="C112" s="42">
        <f>SUM(C106:C111)</f>
        <v>3087823.22</v>
      </c>
      <c r="D112" s="42"/>
      <c r="E112" s="42"/>
      <c r="F112" s="42"/>
      <c r="G112" s="42">
        <f t="shared" ref="G112" si="1">SUM(G106:G111)</f>
        <v>220298</v>
      </c>
      <c r="H112" s="41"/>
      <c r="I112" s="43"/>
    </row>
    <row r="113" spans="1:9" x14ac:dyDescent="0.25">
      <c r="A113" s="36"/>
      <c r="B113" s="4"/>
      <c r="C113" s="15"/>
      <c r="D113" s="4"/>
      <c r="E113" s="4"/>
      <c r="F113" s="37"/>
      <c r="G113" s="15"/>
      <c r="H113" s="4"/>
      <c r="I113" s="38"/>
    </row>
    <row r="114" spans="1:9" x14ac:dyDescent="0.25">
      <c r="A114" s="36"/>
      <c r="B114" s="4"/>
      <c r="C114" s="15"/>
      <c r="D114" s="4"/>
      <c r="E114" s="4"/>
      <c r="F114" s="37"/>
      <c r="G114" s="15"/>
      <c r="H114" s="4"/>
      <c r="I114" s="38"/>
    </row>
    <row r="115" spans="1:9" x14ac:dyDescent="0.25">
      <c r="A115" s="36"/>
      <c r="B115" s="4"/>
      <c r="C115" s="15"/>
      <c r="D115" s="4"/>
      <c r="E115" s="4"/>
      <c r="F115" s="37"/>
      <c r="G115" s="15"/>
      <c r="H115" s="4"/>
      <c r="I115" s="38"/>
    </row>
    <row r="116" spans="1:9" x14ac:dyDescent="0.25">
      <c r="A116" s="36"/>
      <c r="B116" s="4"/>
      <c r="C116" s="15"/>
      <c r="D116" s="4"/>
      <c r="E116" s="4"/>
      <c r="F116" s="37"/>
      <c r="G116" s="15"/>
      <c r="H116" s="4"/>
      <c r="I116" s="38"/>
    </row>
    <row r="117" spans="1:9" x14ac:dyDescent="0.25">
      <c r="A117" s="36"/>
      <c r="B117" s="4"/>
      <c r="C117" s="15"/>
      <c r="D117" s="4"/>
      <c r="E117" s="4"/>
      <c r="F117" s="37"/>
      <c r="G117" s="15"/>
      <c r="H117" s="4"/>
      <c r="I117" s="38"/>
    </row>
    <row r="118" spans="1:9" x14ac:dyDescent="0.25">
      <c r="A118" s="36"/>
      <c r="B118" s="4"/>
      <c r="C118" s="15"/>
      <c r="D118" s="4"/>
      <c r="E118" s="4"/>
      <c r="F118" s="37"/>
      <c r="G118" s="15"/>
      <c r="H118" s="4"/>
      <c r="I118" s="38"/>
    </row>
    <row r="119" spans="1:9" ht="15.75" x14ac:dyDescent="0.25">
      <c r="A119" s="2" t="s">
        <v>12</v>
      </c>
      <c r="B119" s="1"/>
      <c r="C119" s="6"/>
      <c r="D119" s="1"/>
      <c r="E119" s="1"/>
      <c r="F119" s="1"/>
      <c r="G119" s="1"/>
      <c r="H119" s="1"/>
      <c r="I119" s="1"/>
    </row>
    <row r="120" spans="1:9" ht="16.5" thickBot="1" x14ac:dyDescent="0.3">
      <c r="A120" s="1"/>
      <c r="B120" s="1"/>
      <c r="C120" s="6"/>
      <c r="D120" s="1"/>
      <c r="E120" s="1"/>
      <c r="F120" s="1"/>
      <c r="G120" s="1"/>
      <c r="H120" s="1"/>
      <c r="I120" s="1"/>
    </row>
    <row r="121" spans="1:9" x14ac:dyDescent="0.25">
      <c r="A121" s="95" t="s">
        <v>11</v>
      </c>
      <c r="B121" s="96"/>
      <c r="C121" s="96"/>
      <c r="D121" s="96"/>
      <c r="E121" s="96"/>
      <c r="F121" s="96"/>
      <c r="G121" s="96"/>
      <c r="H121" s="96"/>
      <c r="I121" s="97"/>
    </row>
    <row r="122" spans="1:9" x14ac:dyDescent="0.25">
      <c r="A122" s="98" t="s">
        <v>43</v>
      </c>
      <c r="B122" s="99"/>
      <c r="C122" s="99"/>
      <c r="D122" s="99"/>
      <c r="E122" s="99"/>
      <c r="F122" s="99"/>
      <c r="G122" s="99"/>
      <c r="H122" s="99"/>
      <c r="I122" s="100"/>
    </row>
    <row r="123" spans="1:9" x14ac:dyDescent="0.25">
      <c r="A123" s="98" t="s">
        <v>103</v>
      </c>
      <c r="B123" s="99"/>
      <c r="C123" s="99"/>
      <c r="D123" s="99"/>
      <c r="E123" s="99"/>
      <c r="F123" s="99"/>
      <c r="G123" s="99"/>
      <c r="H123" s="99"/>
      <c r="I123" s="100"/>
    </row>
    <row r="124" spans="1:9" x14ac:dyDescent="0.25">
      <c r="A124" s="14"/>
      <c r="B124" s="4"/>
      <c r="C124" s="15"/>
      <c r="D124" s="4"/>
      <c r="E124" s="4"/>
      <c r="F124" s="4"/>
      <c r="G124" s="4"/>
      <c r="H124" s="4"/>
      <c r="I124" s="16"/>
    </row>
    <row r="125" spans="1:9" x14ac:dyDescent="0.25">
      <c r="A125" s="14"/>
      <c r="B125" s="4"/>
      <c r="C125" s="15"/>
      <c r="D125" s="4"/>
      <c r="E125" s="4"/>
      <c r="F125" s="4"/>
      <c r="G125" s="4"/>
      <c r="H125" s="4"/>
      <c r="I125" s="16"/>
    </row>
    <row r="126" spans="1:9" x14ac:dyDescent="0.25">
      <c r="A126" s="101" t="s">
        <v>0</v>
      </c>
      <c r="B126" s="102" t="s">
        <v>1</v>
      </c>
      <c r="C126" s="103" t="s">
        <v>2</v>
      </c>
      <c r="D126" s="102" t="s">
        <v>3</v>
      </c>
      <c r="E126" s="102" t="s">
        <v>4</v>
      </c>
      <c r="F126" s="102" t="s">
        <v>5</v>
      </c>
      <c r="G126" s="102"/>
      <c r="H126" s="102" t="s">
        <v>8</v>
      </c>
      <c r="I126" s="104" t="s">
        <v>9</v>
      </c>
    </row>
    <row r="127" spans="1:9" ht="30" x14ac:dyDescent="0.25">
      <c r="A127" s="101"/>
      <c r="B127" s="102"/>
      <c r="C127" s="103"/>
      <c r="D127" s="102"/>
      <c r="E127" s="102"/>
      <c r="F127" s="35" t="s">
        <v>6</v>
      </c>
      <c r="G127" s="35" t="s">
        <v>7</v>
      </c>
      <c r="H127" s="102"/>
      <c r="I127" s="104"/>
    </row>
    <row r="128" spans="1:9" x14ac:dyDescent="0.25">
      <c r="A128" s="20" t="s">
        <v>34</v>
      </c>
      <c r="B128" s="3"/>
      <c r="C128" s="8"/>
      <c r="D128" s="3"/>
      <c r="E128" s="3"/>
      <c r="F128" s="13"/>
      <c r="G128" s="8"/>
      <c r="H128" s="3"/>
      <c r="I128" s="18"/>
    </row>
    <row r="129" spans="1:9" x14ac:dyDescent="0.25">
      <c r="A129" s="39" t="s">
        <v>36</v>
      </c>
      <c r="B129" s="3"/>
      <c r="C129" s="8">
        <v>50000</v>
      </c>
      <c r="D129" s="3"/>
      <c r="E129" s="3"/>
      <c r="F129" s="13"/>
      <c r="G129" s="8"/>
      <c r="H129" s="3"/>
      <c r="I129" s="18"/>
    </row>
    <row r="130" spans="1:9" x14ac:dyDescent="0.25">
      <c r="A130" s="39" t="s">
        <v>37</v>
      </c>
      <c r="B130" s="3"/>
      <c r="C130" s="8">
        <v>27320</v>
      </c>
      <c r="D130" s="3"/>
      <c r="E130" s="3"/>
      <c r="F130" s="13"/>
      <c r="G130" s="8"/>
      <c r="H130" s="3"/>
      <c r="I130" s="18"/>
    </row>
    <row r="131" spans="1:9" x14ac:dyDescent="0.25">
      <c r="A131" s="39" t="s">
        <v>35</v>
      </c>
      <c r="B131" s="3"/>
      <c r="C131" s="8">
        <v>254593.86</v>
      </c>
      <c r="D131" s="3"/>
      <c r="E131" s="3"/>
      <c r="F131" s="13"/>
      <c r="G131" s="8"/>
      <c r="H131" s="3"/>
      <c r="I131" s="18"/>
    </row>
    <row r="132" spans="1:9" x14ac:dyDescent="0.25">
      <c r="A132" s="39" t="s">
        <v>100</v>
      </c>
      <c r="B132" s="3"/>
      <c r="C132" s="8">
        <v>49358</v>
      </c>
      <c r="D132" s="3"/>
      <c r="E132" s="3"/>
      <c r="F132" s="13"/>
      <c r="G132" s="8">
        <v>134864</v>
      </c>
      <c r="H132" s="3"/>
      <c r="I132" s="18"/>
    </row>
    <row r="133" spans="1:9" x14ac:dyDescent="0.25">
      <c r="A133" s="39" t="s">
        <v>39</v>
      </c>
      <c r="B133" s="3"/>
      <c r="C133" s="8">
        <v>82002</v>
      </c>
      <c r="D133" s="3"/>
      <c r="E133" s="3"/>
      <c r="F133" s="13"/>
      <c r="G133" s="8">
        <v>0</v>
      </c>
      <c r="H133" s="3"/>
      <c r="I133" s="18"/>
    </row>
    <row r="134" spans="1:9" x14ac:dyDescent="0.25">
      <c r="A134" s="39" t="s">
        <v>101</v>
      </c>
      <c r="B134" s="3"/>
      <c r="C134" s="8">
        <v>2840000</v>
      </c>
      <c r="D134" s="3"/>
      <c r="E134" s="3"/>
      <c r="F134" s="13"/>
      <c r="G134" s="8"/>
      <c r="H134" s="3"/>
      <c r="I134" s="18"/>
    </row>
    <row r="135" spans="1:9" x14ac:dyDescent="0.25">
      <c r="A135" s="39" t="s">
        <v>102</v>
      </c>
      <c r="B135" s="3"/>
      <c r="C135" s="8">
        <v>157966</v>
      </c>
      <c r="D135" s="3"/>
      <c r="E135" s="3"/>
      <c r="F135" s="13"/>
      <c r="G135" s="8"/>
      <c r="H135" s="3"/>
      <c r="I135" s="18"/>
    </row>
    <row r="136" spans="1:9" x14ac:dyDescent="0.25">
      <c r="A136" s="19"/>
      <c r="B136" s="3"/>
      <c r="C136" s="9">
        <f>SUM(C129:C135)</f>
        <v>3461239.86</v>
      </c>
      <c r="D136" s="3"/>
      <c r="E136" s="3"/>
      <c r="F136" s="13"/>
      <c r="G136" s="8">
        <f>SUM(G129:G135)</f>
        <v>134864</v>
      </c>
      <c r="H136" s="3"/>
      <c r="I136" s="18"/>
    </row>
    <row r="137" spans="1:9" ht="15.75" thickBot="1" x14ac:dyDescent="0.3">
      <c r="A137" s="19"/>
      <c r="B137" s="3"/>
      <c r="C137" s="10">
        <f>C136+C112+C104</f>
        <v>12350297.970000001</v>
      </c>
      <c r="D137" s="10"/>
      <c r="E137" s="10"/>
      <c r="F137" s="10"/>
      <c r="G137" s="10">
        <f>G136+G112+G104</f>
        <v>1818613.6</v>
      </c>
      <c r="H137" s="3"/>
      <c r="I137" s="18"/>
    </row>
    <row r="138" spans="1:9" ht="15.75" thickTop="1" x14ac:dyDescent="0.25">
      <c r="A138" s="14"/>
      <c r="B138" s="4"/>
      <c r="C138" s="15"/>
      <c r="D138" s="4"/>
      <c r="E138" s="4"/>
      <c r="F138" s="4"/>
      <c r="G138" s="4"/>
      <c r="H138" s="4"/>
      <c r="I138" s="16"/>
    </row>
    <row r="139" spans="1:9" x14ac:dyDescent="0.25">
      <c r="A139" s="90" t="s">
        <v>13</v>
      </c>
      <c r="B139" s="91"/>
      <c r="C139" s="91"/>
      <c r="D139" s="91"/>
      <c r="E139" s="91"/>
      <c r="F139" s="4"/>
      <c r="G139" s="4"/>
      <c r="H139" s="4"/>
      <c r="I139" s="16"/>
    </row>
    <row r="140" spans="1:9" x14ac:dyDescent="0.25">
      <c r="A140" s="14"/>
      <c r="B140" s="4"/>
      <c r="C140" s="15"/>
      <c r="D140" s="4"/>
      <c r="E140" s="4"/>
      <c r="F140" s="4"/>
      <c r="G140" s="4"/>
      <c r="H140" s="4"/>
      <c r="I140" s="16"/>
    </row>
    <row r="141" spans="1:9" x14ac:dyDescent="0.25">
      <c r="A141" s="14"/>
      <c r="B141" s="4"/>
      <c r="C141" s="15"/>
      <c r="D141" s="4"/>
      <c r="E141" s="4"/>
      <c r="F141" s="4"/>
      <c r="G141" s="4"/>
      <c r="H141" s="4"/>
      <c r="I141" s="16"/>
    </row>
    <row r="142" spans="1:9" x14ac:dyDescent="0.25">
      <c r="A142" s="21" t="s">
        <v>40</v>
      </c>
      <c r="B142" s="11"/>
      <c r="C142" s="15"/>
      <c r="D142" s="4"/>
      <c r="E142" s="4"/>
      <c r="F142" s="4"/>
      <c r="G142" s="92" t="s">
        <v>79</v>
      </c>
      <c r="H142" s="92"/>
      <c r="I142" s="16"/>
    </row>
    <row r="143" spans="1:9" x14ac:dyDescent="0.25">
      <c r="A143" s="93" t="s">
        <v>14</v>
      </c>
      <c r="B143" s="94"/>
      <c r="C143" s="15"/>
      <c r="D143" s="4"/>
      <c r="E143" s="4"/>
      <c r="F143" s="4"/>
      <c r="G143" s="94" t="s">
        <v>10</v>
      </c>
      <c r="H143" s="94"/>
      <c r="I143" s="16"/>
    </row>
    <row r="144" spans="1:9" ht="15.75" thickBot="1" x14ac:dyDescent="0.3">
      <c r="A144" s="22"/>
      <c r="B144" s="23"/>
      <c r="C144" s="24"/>
      <c r="D144" s="23"/>
      <c r="E144" s="23"/>
      <c r="F144" s="23"/>
      <c r="G144" s="23"/>
      <c r="H144" s="23"/>
      <c r="I144" s="25"/>
    </row>
    <row r="146" spans="1:9" s="46" customFormat="1" ht="6.75" customHeight="1" x14ac:dyDescent="0.25">
      <c r="C146" s="47"/>
    </row>
    <row r="148" spans="1:9" ht="15.75" x14ac:dyDescent="0.25">
      <c r="A148" s="2" t="s">
        <v>12</v>
      </c>
      <c r="B148" s="1"/>
      <c r="C148" s="6"/>
      <c r="D148" s="1"/>
      <c r="E148" s="1"/>
      <c r="F148" s="1"/>
      <c r="G148" s="1"/>
      <c r="H148" s="1"/>
      <c r="I148" s="1"/>
    </row>
    <row r="149" spans="1:9" ht="16.5" thickBot="1" x14ac:dyDescent="0.3">
      <c r="A149" s="1"/>
      <c r="B149" s="1"/>
      <c r="C149" s="6"/>
      <c r="D149" s="1"/>
      <c r="E149" s="1"/>
      <c r="F149" s="1"/>
      <c r="G149" s="1"/>
      <c r="H149" s="1"/>
      <c r="I149" s="1"/>
    </row>
    <row r="150" spans="1:9" x14ac:dyDescent="0.25">
      <c r="A150" s="95" t="s">
        <v>11</v>
      </c>
      <c r="B150" s="96"/>
      <c r="C150" s="96"/>
      <c r="D150" s="96"/>
      <c r="E150" s="96"/>
      <c r="F150" s="96"/>
      <c r="G150" s="96"/>
      <c r="H150" s="96"/>
      <c r="I150" s="97"/>
    </row>
    <row r="151" spans="1:9" x14ac:dyDescent="0.25">
      <c r="A151" s="98" t="s">
        <v>43</v>
      </c>
      <c r="B151" s="99"/>
      <c r="C151" s="99"/>
      <c r="D151" s="99"/>
      <c r="E151" s="99"/>
      <c r="F151" s="99"/>
      <c r="G151" s="99"/>
      <c r="H151" s="99"/>
      <c r="I151" s="100"/>
    </row>
    <row r="152" spans="1:9" x14ac:dyDescent="0.25">
      <c r="A152" s="98" t="s">
        <v>106</v>
      </c>
      <c r="B152" s="99"/>
      <c r="C152" s="99"/>
      <c r="D152" s="99"/>
      <c r="E152" s="99"/>
      <c r="F152" s="99"/>
      <c r="G152" s="99"/>
      <c r="H152" s="99"/>
      <c r="I152" s="100"/>
    </row>
    <row r="153" spans="1:9" x14ac:dyDescent="0.25">
      <c r="A153" s="14"/>
      <c r="B153" s="4"/>
      <c r="C153" s="15"/>
      <c r="D153" s="4"/>
      <c r="E153" s="4"/>
      <c r="F153" s="4"/>
      <c r="G153" s="4"/>
      <c r="H153" s="4"/>
      <c r="I153" s="16"/>
    </row>
    <row r="154" spans="1:9" x14ac:dyDescent="0.25">
      <c r="A154" s="14"/>
      <c r="B154" s="4"/>
      <c r="C154" s="15"/>
      <c r="D154" s="4"/>
      <c r="E154" s="4"/>
      <c r="F154" s="4"/>
      <c r="G154" s="4"/>
      <c r="H154" s="4"/>
      <c r="I154" s="16"/>
    </row>
    <row r="155" spans="1:9" x14ac:dyDescent="0.25">
      <c r="A155" s="101" t="s">
        <v>0</v>
      </c>
      <c r="B155" s="102" t="s">
        <v>1</v>
      </c>
      <c r="C155" s="103" t="s">
        <v>2</v>
      </c>
      <c r="D155" s="102" t="s">
        <v>3</v>
      </c>
      <c r="E155" s="102" t="s">
        <v>4</v>
      </c>
      <c r="F155" s="102" t="s">
        <v>5</v>
      </c>
      <c r="G155" s="102"/>
      <c r="H155" s="102" t="s">
        <v>8</v>
      </c>
      <c r="I155" s="104" t="s">
        <v>9</v>
      </c>
    </row>
    <row r="156" spans="1:9" ht="30" x14ac:dyDescent="0.25">
      <c r="A156" s="101"/>
      <c r="B156" s="102"/>
      <c r="C156" s="103"/>
      <c r="D156" s="102"/>
      <c r="E156" s="102"/>
      <c r="F156" s="44" t="s">
        <v>6</v>
      </c>
      <c r="G156" s="44" t="s">
        <v>7</v>
      </c>
      <c r="H156" s="102"/>
      <c r="I156" s="104"/>
    </row>
    <row r="157" spans="1:9" x14ac:dyDescent="0.25">
      <c r="A157" s="17" t="s">
        <v>16</v>
      </c>
      <c r="B157" s="3"/>
      <c r="C157" s="8"/>
      <c r="D157" s="3"/>
      <c r="E157" s="3"/>
      <c r="F157" s="3"/>
      <c r="G157" s="8"/>
      <c r="H157" s="3"/>
      <c r="I157" s="18"/>
    </row>
    <row r="158" spans="1:9" x14ac:dyDescent="0.25">
      <c r="A158" s="39" t="s">
        <v>65</v>
      </c>
      <c r="B158" s="3"/>
      <c r="C158" s="8">
        <v>450000</v>
      </c>
      <c r="D158" s="3"/>
      <c r="E158" s="3"/>
      <c r="F158" s="13"/>
      <c r="G158" s="8">
        <v>5055</v>
      </c>
      <c r="H158" s="3"/>
      <c r="I158" s="18"/>
    </row>
    <row r="159" spans="1:9" x14ac:dyDescent="0.25">
      <c r="A159" s="39" t="s">
        <v>80</v>
      </c>
      <c r="B159" s="3"/>
      <c r="C159" s="49">
        <v>10974.4</v>
      </c>
      <c r="D159" s="3"/>
      <c r="E159" s="3"/>
      <c r="F159" s="13"/>
      <c r="G159" s="8"/>
      <c r="H159" s="3"/>
      <c r="I159" s="18"/>
    </row>
    <row r="160" spans="1:9" x14ac:dyDescent="0.25">
      <c r="A160" s="39" t="s">
        <v>81</v>
      </c>
      <c r="B160" s="3"/>
      <c r="C160" s="8">
        <v>13426</v>
      </c>
      <c r="D160" s="3"/>
      <c r="E160" s="3"/>
      <c r="F160" s="13"/>
      <c r="G160" s="8"/>
      <c r="H160" s="3"/>
      <c r="I160" s="18"/>
    </row>
    <row r="161" spans="1:9" x14ac:dyDescent="0.25">
      <c r="A161" s="39" t="s">
        <v>82</v>
      </c>
      <c r="B161" s="3"/>
      <c r="C161" s="49">
        <v>232528.46</v>
      </c>
      <c r="D161" s="3"/>
      <c r="E161" s="3"/>
      <c r="F161" s="13"/>
      <c r="G161" s="8">
        <v>16546.599999999999</v>
      </c>
      <c r="H161" s="3"/>
      <c r="I161" s="18"/>
    </row>
    <row r="162" spans="1:9" x14ac:dyDescent="0.25">
      <c r="A162" s="39" t="s">
        <v>83</v>
      </c>
      <c r="B162" s="3"/>
      <c r="C162" s="49">
        <v>11539.94</v>
      </c>
      <c r="D162" s="3"/>
      <c r="E162" s="3"/>
      <c r="F162" s="13"/>
      <c r="G162" s="8"/>
      <c r="H162" s="3"/>
      <c r="I162" s="18"/>
    </row>
    <row r="163" spans="1:9" x14ac:dyDescent="0.25">
      <c r="A163" s="39" t="s">
        <v>84</v>
      </c>
      <c r="B163" s="3"/>
      <c r="C163" s="49">
        <v>2922.04</v>
      </c>
      <c r="D163" s="12"/>
      <c r="E163" s="12"/>
      <c r="F163" s="13"/>
      <c r="G163" s="8"/>
      <c r="H163" s="3"/>
      <c r="I163" s="26"/>
    </row>
    <row r="164" spans="1:9" x14ac:dyDescent="0.25">
      <c r="A164" s="39" t="s">
        <v>85</v>
      </c>
      <c r="B164" s="3"/>
      <c r="C164" s="49">
        <v>22495.599999999999</v>
      </c>
      <c r="D164" s="12"/>
      <c r="E164" s="12"/>
      <c r="F164" s="13"/>
      <c r="G164" s="8"/>
      <c r="H164" s="3"/>
      <c r="I164" s="26"/>
    </row>
    <row r="165" spans="1:9" x14ac:dyDescent="0.25">
      <c r="A165" s="39" t="s">
        <v>46</v>
      </c>
      <c r="B165" s="3"/>
      <c r="C165" s="8">
        <v>500000</v>
      </c>
      <c r="D165" s="12"/>
      <c r="E165" s="12"/>
      <c r="F165" s="13"/>
      <c r="G165" s="8"/>
      <c r="H165" s="3"/>
      <c r="I165" s="26"/>
    </row>
    <row r="166" spans="1:9" x14ac:dyDescent="0.25">
      <c r="A166" s="39" t="s">
        <v>86</v>
      </c>
      <c r="B166" s="3"/>
      <c r="C166" s="8">
        <v>410151.75</v>
      </c>
      <c r="D166" s="12"/>
      <c r="E166" s="12"/>
      <c r="F166" s="13"/>
      <c r="G166" s="8"/>
      <c r="H166" s="3"/>
      <c r="I166" s="26"/>
    </row>
    <row r="167" spans="1:9" x14ac:dyDescent="0.25">
      <c r="A167" s="39" t="s">
        <v>87</v>
      </c>
      <c r="B167" s="3"/>
      <c r="C167" s="8">
        <v>200000</v>
      </c>
      <c r="D167" s="12"/>
      <c r="E167" s="12"/>
      <c r="F167" s="13"/>
      <c r="G167" s="8">
        <v>200000</v>
      </c>
      <c r="H167" s="3"/>
      <c r="I167" s="26"/>
    </row>
    <row r="168" spans="1:9" x14ac:dyDescent="0.25">
      <c r="A168" s="39" t="s">
        <v>88</v>
      </c>
      <c r="B168" s="3"/>
      <c r="C168" s="8">
        <v>226000</v>
      </c>
      <c r="D168" s="12"/>
      <c r="E168" s="12"/>
      <c r="F168" s="13"/>
      <c r="G168" s="8">
        <v>226000</v>
      </c>
      <c r="H168" s="3"/>
      <c r="I168" s="26"/>
    </row>
    <row r="169" spans="1:9" x14ac:dyDescent="0.25">
      <c r="A169" s="39" t="s">
        <v>89</v>
      </c>
      <c r="B169" s="3"/>
      <c r="C169" s="8">
        <v>225000</v>
      </c>
      <c r="D169" s="12"/>
      <c r="E169" s="12"/>
      <c r="F169" s="13"/>
      <c r="G169" s="8">
        <v>225000</v>
      </c>
      <c r="H169" s="3"/>
      <c r="I169" s="26"/>
    </row>
    <row r="170" spans="1:9" x14ac:dyDescent="0.25">
      <c r="A170" s="39" t="s">
        <v>90</v>
      </c>
      <c r="B170" s="3"/>
      <c r="C170" s="8">
        <v>200000</v>
      </c>
      <c r="D170" s="12"/>
      <c r="E170" s="12"/>
      <c r="F170" s="13"/>
      <c r="G170" s="8"/>
      <c r="H170" s="3"/>
      <c r="I170" s="26"/>
    </row>
    <row r="171" spans="1:9" x14ac:dyDescent="0.25">
      <c r="A171" s="39" t="s">
        <v>91</v>
      </c>
      <c r="B171" s="3"/>
      <c r="C171" s="8">
        <v>234000</v>
      </c>
      <c r="D171" s="12"/>
      <c r="E171" s="12"/>
      <c r="F171" s="13"/>
      <c r="G171" s="8">
        <v>234000</v>
      </c>
      <c r="H171" s="3"/>
      <c r="I171" s="26"/>
    </row>
    <row r="172" spans="1:9" x14ac:dyDescent="0.25">
      <c r="A172" s="39" t="s">
        <v>92</v>
      </c>
      <c r="B172" s="3"/>
      <c r="C172" s="8">
        <v>2166022.65</v>
      </c>
      <c r="D172" s="12"/>
      <c r="E172" s="12"/>
      <c r="F172" s="13"/>
      <c r="G172" s="8">
        <v>548335</v>
      </c>
      <c r="H172" s="3"/>
      <c r="I172" s="26"/>
    </row>
    <row r="173" spans="1:9" x14ac:dyDescent="0.25">
      <c r="A173" s="39" t="s">
        <v>18</v>
      </c>
      <c r="B173" s="3"/>
      <c r="C173" s="8">
        <v>185241.66</v>
      </c>
      <c r="D173" s="12"/>
      <c r="E173" s="12"/>
      <c r="F173" s="13"/>
      <c r="G173" s="8"/>
      <c r="H173" s="3"/>
      <c r="I173" s="26"/>
    </row>
    <row r="174" spans="1:9" x14ac:dyDescent="0.25">
      <c r="A174" s="39" t="s">
        <v>93</v>
      </c>
      <c r="B174" s="3"/>
      <c r="C174" s="8">
        <v>106489.04</v>
      </c>
      <c r="D174" s="12"/>
      <c r="E174" s="12"/>
      <c r="F174" s="13"/>
      <c r="G174" s="8"/>
      <c r="H174" s="3"/>
      <c r="I174" s="26"/>
    </row>
    <row r="175" spans="1:9" x14ac:dyDescent="0.25">
      <c r="A175" s="39" t="s">
        <v>94</v>
      </c>
      <c r="B175" s="3"/>
      <c r="C175" s="8">
        <v>44487.95</v>
      </c>
      <c r="D175" s="12"/>
      <c r="E175" s="12"/>
      <c r="F175" s="13"/>
      <c r="G175" s="8"/>
      <c r="H175" s="3"/>
      <c r="I175" s="26"/>
    </row>
    <row r="176" spans="1:9" x14ac:dyDescent="0.25">
      <c r="A176" s="39" t="s">
        <v>50</v>
      </c>
      <c r="B176" s="3"/>
      <c r="C176" s="8">
        <v>559955.4</v>
      </c>
      <c r="D176" s="12"/>
      <c r="E176" s="12"/>
      <c r="F176" s="13"/>
      <c r="G176" s="8">
        <v>13570</v>
      </c>
      <c r="H176" s="3"/>
      <c r="I176" s="26"/>
    </row>
    <row r="177" spans="1:9" x14ac:dyDescent="0.25">
      <c r="A177" s="19"/>
      <c r="B177" s="3"/>
      <c r="C177" s="9">
        <f>SUM(C158:C176)</f>
        <v>5801234.8900000006</v>
      </c>
      <c r="D177" s="9"/>
      <c r="E177" s="9"/>
      <c r="F177" s="9"/>
      <c r="G177" s="9">
        <f>SUM(G158:G176)</f>
        <v>1468506.6</v>
      </c>
      <c r="H177" s="3"/>
      <c r="I177" s="26"/>
    </row>
    <row r="178" spans="1:9" x14ac:dyDescent="0.25">
      <c r="A178" s="17" t="s">
        <v>33</v>
      </c>
      <c r="B178" s="3"/>
      <c r="C178" s="8"/>
      <c r="D178" s="3"/>
      <c r="E178" s="3"/>
      <c r="F178" s="13"/>
      <c r="G178" s="8"/>
      <c r="H178" s="3"/>
      <c r="I178" s="26"/>
    </row>
    <row r="179" spans="1:9" x14ac:dyDescent="0.25">
      <c r="A179" s="39" t="s">
        <v>29</v>
      </c>
      <c r="B179" s="3"/>
      <c r="C179" s="8">
        <v>32891.599999999999</v>
      </c>
      <c r="D179" s="3"/>
      <c r="E179" s="3"/>
      <c r="F179" s="13"/>
      <c r="G179" s="8"/>
      <c r="H179" s="3"/>
      <c r="I179" s="26"/>
    </row>
    <row r="180" spans="1:9" x14ac:dyDescent="0.25">
      <c r="A180" s="39" t="s">
        <v>95</v>
      </c>
      <c r="B180" s="3"/>
      <c r="C180" s="8">
        <v>1953.02</v>
      </c>
      <c r="D180" s="3"/>
      <c r="E180" s="3"/>
      <c r="F180" s="13"/>
      <c r="G180" s="8"/>
      <c r="H180" s="3"/>
      <c r="I180" s="26"/>
    </row>
    <row r="181" spans="1:9" x14ac:dyDescent="0.25">
      <c r="A181" s="39" t="s">
        <v>96</v>
      </c>
      <c r="B181" s="3"/>
      <c r="C181" s="8">
        <v>39904</v>
      </c>
      <c r="D181" s="12"/>
      <c r="E181" s="12"/>
      <c r="F181" s="13"/>
      <c r="G181" s="8">
        <v>2500</v>
      </c>
      <c r="H181" s="3"/>
      <c r="I181" s="26"/>
    </row>
    <row r="182" spans="1:9" x14ac:dyDescent="0.25">
      <c r="A182" s="39" t="s">
        <v>97</v>
      </c>
      <c r="B182" s="3"/>
      <c r="C182" s="8">
        <v>657680</v>
      </c>
      <c r="D182" s="12"/>
      <c r="E182" s="12"/>
      <c r="F182" s="13"/>
      <c r="G182" s="8">
        <v>55600</v>
      </c>
      <c r="H182" s="3"/>
      <c r="I182" s="26"/>
    </row>
    <row r="183" spans="1:9" x14ac:dyDescent="0.25">
      <c r="A183" s="39" t="s">
        <v>98</v>
      </c>
      <c r="B183" s="3"/>
      <c r="C183" s="8">
        <v>469931.73</v>
      </c>
      <c r="D183" s="12"/>
      <c r="E183" s="12"/>
      <c r="F183" s="13"/>
      <c r="G183" s="8">
        <v>329396.17</v>
      </c>
      <c r="H183" s="3"/>
      <c r="I183" s="26"/>
    </row>
    <row r="184" spans="1:9" x14ac:dyDescent="0.25">
      <c r="A184" s="39" t="s">
        <v>99</v>
      </c>
      <c r="B184" s="3"/>
      <c r="C184" s="8">
        <v>1885462.87</v>
      </c>
      <c r="D184" s="12"/>
      <c r="E184" s="12"/>
      <c r="F184" s="13"/>
      <c r="G184" s="8"/>
      <c r="H184" s="3"/>
      <c r="I184" s="26"/>
    </row>
    <row r="185" spans="1:9" ht="15.75" thickBot="1" x14ac:dyDescent="0.3">
      <c r="A185" s="40"/>
      <c r="B185" s="41"/>
      <c r="C185" s="42">
        <f>SUM(C179:C184)</f>
        <v>3087823.22</v>
      </c>
      <c r="D185" s="42"/>
      <c r="E185" s="42"/>
      <c r="F185" s="42"/>
      <c r="G185" s="42">
        <f t="shared" ref="G185" si="2">SUM(G179:G184)</f>
        <v>387496.17</v>
      </c>
      <c r="H185" s="41"/>
      <c r="I185" s="43"/>
    </row>
    <row r="186" spans="1:9" x14ac:dyDescent="0.25">
      <c r="A186" s="36"/>
      <c r="B186" s="4"/>
      <c r="C186" s="15"/>
      <c r="D186" s="4"/>
      <c r="E186" s="4"/>
      <c r="F186" s="37"/>
      <c r="G186" s="15"/>
      <c r="H186" s="4"/>
      <c r="I186" s="38"/>
    </row>
    <row r="187" spans="1:9" x14ac:dyDescent="0.25">
      <c r="A187" s="36"/>
      <c r="B187" s="4"/>
      <c r="C187" s="15"/>
      <c r="D187" s="4"/>
      <c r="E187" s="4"/>
      <c r="F187" s="37"/>
      <c r="G187" s="15"/>
      <c r="H187" s="4"/>
      <c r="I187" s="38"/>
    </row>
    <row r="188" spans="1:9" x14ac:dyDescent="0.25">
      <c r="A188" s="36"/>
      <c r="B188" s="4"/>
      <c r="C188" s="15"/>
      <c r="D188" s="4"/>
      <c r="E188" s="4"/>
      <c r="F188" s="37"/>
      <c r="G188" s="15"/>
      <c r="H188" s="4"/>
      <c r="I188" s="38"/>
    </row>
    <row r="189" spans="1:9" x14ac:dyDescent="0.25">
      <c r="A189" s="36"/>
      <c r="B189" s="4"/>
      <c r="C189" s="15"/>
      <c r="D189" s="4"/>
      <c r="E189" s="4"/>
      <c r="F189" s="37"/>
      <c r="G189" s="15"/>
      <c r="H189" s="4"/>
      <c r="I189" s="38"/>
    </row>
    <row r="190" spans="1:9" x14ac:dyDescent="0.25">
      <c r="A190" s="36"/>
      <c r="B190" s="4"/>
      <c r="C190" s="15"/>
      <c r="D190" s="4"/>
      <c r="E190" s="4"/>
      <c r="F190" s="37"/>
      <c r="G190" s="15"/>
      <c r="H190" s="4"/>
      <c r="I190" s="38"/>
    </row>
    <row r="191" spans="1:9" x14ac:dyDescent="0.25">
      <c r="A191" s="36"/>
      <c r="B191" s="4"/>
      <c r="C191" s="15"/>
      <c r="D191" s="4"/>
      <c r="E191" s="4"/>
      <c r="F191" s="37"/>
      <c r="G191" s="15"/>
      <c r="H191" s="4"/>
      <c r="I191" s="38"/>
    </row>
    <row r="192" spans="1:9" ht="15.75" x14ac:dyDescent="0.25">
      <c r="A192" s="2" t="s">
        <v>12</v>
      </c>
      <c r="B192" s="1"/>
      <c r="C192" s="6"/>
      <c r="D192" s="1"/>
      <c r="E192" s="1"/>
      <c r="F192" s="1"/>
      <c r="G192" s="1"/>
      <c r="H192" s="1"/>
      <c r="I192" s="1"/>
    </row>
    <row r="193" spans="1:9" ht="16.5" thickBot="1" x14ac:dyDescent="0.3">
      <c r="A193" s="1"/>
      <c r="B193" s="1"/>
      <c r="C193" s="6"/>
      <c r="D193" s="1"/>
      <c r="E193" s="1"/>
      <c r="F193" s="1"/>
      <c r="G193" s="1"/>
      <c r="H193" s="1"/>
      <c r="I193" s="1"/>
    </row>
    <row r="194" spans="1:9" x14ac:dyDescent="0.25">
      <c r="A194" s="95" t="s">
        <v>11</v>
      </c>
      <c r="B194" s="96"/>
      <c r="C194" s="96"/>
      <c r="D194" s="96"/>
      <c r="E194" s="96"/>
      <c r="F194" s="96"/>
      <c r="G194" s="96"/>
      <c r="H194" s="96"/>
      <c r="I194" s="97"/>
    </row>
    <row r="195" spans="1:9" x14ac:dyDescent="0.25">
      <c r="A195" s="98" t="s">
        <v>43</v>
      </c>
      <c r="B195" s="99"/>
      <c r="C195" s="99"/>
      <c r="D195" s="99"/>
      <c r="E195" s="99"/>
      <c r="F195" s="99"/>
      <c r="G195" s="99"/>
      <c r="H195" s="99"/>
      <c r="I195" s="100"/>
    </row>
    <row r="196" spans="1:9" x14ac:dyDescent="0.25">
      <c r="A196" s="98" t="s">
        <v>106</v>
      </c>
      <c r="B196" s="99"/>
      <c r="C196" s="99"/>
      <c r="D196" s="99"/>
      <c r="E196" s="99"/>
      <c r="F196" s="99"/>
      <c r="G196" s="99"/>
      <c r="H196" s="99"/>
      <c r="I196" s="100"/>
    </row>
    <row r="197" spans="1:9" x14ac:dyDescent="0.25">
      <c r="A197" s="14"/>
      <c r="B197" s="4"/>
      <c r="C197" s="15"/>
      <c r="D197" s="4"/>
      <c r="E197" s="4"/>
      <c r="F197" s="4"/>
      <c r="G197" s="4"/>
      <c r="H197" s="4"/>
      <c r="I197" s="16"/>
    </row>
    <row r="198" spans="1:9" x14ac:dyDescent="0.25">
      <c r="A198" s="14"/>
      <c r="B198" s="4"/>
      <c r="C198" s="15"/>
      <c r="D198" s="4"/>
      <c r="E198" s="4"/>
      <c r="F198" s="4"/>
      <c r="G198" s="4"/>
      <c r="H198" s="4"/>
      <c r="I198" s="16"/>
    </row>
    <row r="199" spans="1:9" x14ac:dyDescent="0.25">
      <c r="A199" s="101" t="s">
        <v>0</v>
      </c>
      <c r="B199" s="102" t="s">
        <v>1</v>
      </c>
      <c r="C199" s="103" t="s">
        <v>2</v>
      </c>
      <c r="D199" s="102" t="s">
        <v>3</v>
      </c>
      <c r="E199" s="102" t="s">
        <v>4</v>
      </c>
      <c r="F199" s="102" t="s">
        <v>5</v>
      </c>
      <c r="G199" s="102"/>
      <c r="H199" s="102" t="s">
        <v>8</v>
      </c>
      <c r="I199" s="104" t="s">
        <v>9</v>
      </c>
    </row>
    <row r="200" spans="1:9" ht="30" x14ac:dyDescent="0.25">
      <c r="A200" s="101"/>
      <c r="B200" s="102"/>
      <c r="C200" s="103"/>
      <c r="D200" s="102"/>
      <c r="E200" s="102"/>
      <c r="F200" s="44" t="s">
        <v>6</v>
      </c>
      <c r="G200" s="44" t="s">
        <v>7</v>
      </c>
      <c r="H200" s="102"/>
      <c r="I200" s="104"/>
    </row>
    <row r="201" spans="1:9" x14ac:dyDescent="0.25">
      <c r="A201" s="20" t="s">
        <v>34</v>
      </c>
      <c r="B201" s="3"/>
      <c r="C201" s="8"/>
      <c r="D201" s="3"/>
      <c r="E201" s="3"/>
      <c r="F201" s="13"/>
      <c r="G201" s="8"/>
      <c r="H201" s="3"/>
      <c r="I201" s="18"/>
    </row>
    <row r="202" spans="1:9" x14ac:dyDescent="0.25">
      <c r="A202" s="39" t="s">
        <v>36</v>
      </c>
      <c r="B202" s="3"/>
      <c r="C202" s="8">
        <v>50000</v>
      </c>
      <c r="D202" s="3"/>
      <c r="E202" s="3"/>
      <c r="F202" s="13"/>
      <c r="G202" s="8"/>
      <c r="H202" s="3"/>
      <c r="I202" s="18"/>
    </row>
    <row r="203" spans="1:9" x14ac:dyDescent="0.25">
      <c r="A203" s="39" t="s">
        <v>37</v>
      </c>
      <c r="B203" s="3"/>
      <c r="C203" s="8">
        <v>27320</v>
      </c>
      <c r="D203" s="3"/>
      <c r="E203" s="3"/>
      <c r="F203" s="13"/>
      <c r="G203" s="8"/>
      <c r="H203" s="3"/>
      <c r="I203" s="18"/>
    </row>
    <row r="204" spans="1:9" x14ac:dyDescent="0.25">
      <c r="A204" s="39" t="s">
        <v>35</v>
      </c>
      <c r="B204" s="3"/>
      <c r="C204" s="8">
        <v>254593.86</v>
      </c>
      <c r="D204" s="3"/>
      <c r="E204" s="3"/>
      <c r="F204" s="13"/>
      <c r="G204" s="8">
        <v>202563</v>
      </c>
      <c r="H204" s="3"/>
      <c r="I204" s="18"/>
    </row>
    <row r="205" spans="1:9" x14ac:dyDescent="0.25">
      <c r="A205" s="39" t="s">
        <v>100</v>
      </c>
      <c r="B205" s="3"/>
      <c r="C205" s="8">
        <v>49358</v>
      </c>
      <c r="D205" s="3"/>
      <c r="E205" s="3"/>
      <c r="F205" s="13"/>
      <c r="G205" s="8"/>
      <c r="H205" s="3"/>
      <c r="I205" s="18"/>
    </row>
    <row r="206" spans="1:9" x14ac:dyDescent="0.25">
      <c r="A206" s="39" t="s">
        <v>39</v>
      </c>
      <c r="B206" s="3"/>
      <c r="C206" s="8">
        <v>82002</v>
      </c>
      <c r="D206" s="3"/>
      <c r="E206" s="3"/>
      <c r="F206" s="13"/>
      <c r="G206" s="8">
        <f>6000+75000</f>
        <v>81000</v>
      </c>
      <c r="H206" s="3"/>
      <c r="I206" s="18"/>
    </row>
    <row r="207" spans="1:9" x14ac:dyDescent="0.25">
      <c r="A207" s="39" t="s">
        <v>101</v>
      </c>
      <c r="B207" s="3"/>
      <c r="C207" s="8">
        <v>2840000</v>
      </c>
      <c r="D207" s="3"/>
      <c r="E207" s="3"/>
      <c r="F207" s="13"/>
      <c r="G207" s="8"/>
      <c r="H207" s="3"/>
      <c r="I207" s="18"/>
    </row>
    <row r="208" spans="1:9" x14ac:dyDescent="0.25">
      <c r="A208" s="39" t="s">
        <v>102</v>
      </c>
      <c r="B208" s="3"/>
      <c r="C208" s="8">
        <v>157966</v>
      </c>
      <c r="D208" s="3"/>
      <c r="E208" s="3"/>
      <c r="F208" s="13"/>
      <c r="G208" s="8"/>
      <c r="H208" s="3"/>
      <c r="I208" s="18"/>
    </row>
    <row r="209" spans="1:9" x14ac:dyDescent="0.25">
      <c r="A209" s="19"/>
      <c r="B209" s="3"/>
      <c r="C209" s="9">
        <f>SUM(C202:C208)</f>
        <v>3461239.86</v>
      </c>
      <c r="D209" s="3"/>
      <c r="E209" s="3"/>
      <c r="F209" s="13"/>
      <c r="G209" s="8">
        <f>SUM(G202:G208)</f>
        <v>283563</v>
      </c>
      <c r="H209" s="3"/>
      <c r="I209" s="18"/>
    </row>
    <row r="210" spans="1:9" ht="15.75" thickBot="1" x14ac:dyDescent="0.3">
      <c r="A210" s="19"/>
      <c r="B210" s="3"/>
      <c r="C210" s="10">
        <f>C209+C185+C177</f>
        <v>12350297.970000001</v>
      </c>
      <c r="D210" s="10"/>
      <c r="E210" s="10"/>
      <c r="F210" s="10"/>
      <c r="G210" s="10">
        <f>G209+G185+G177</f>
        <v>2139565.77</v>
      </c>
      <c r="H210" s="3"/>
      <c r="I210" s="18"/>
    </row>
    <row r="211" spans="1:9" ht="15.75" thickTop="1" x14ac:dyDescent="0.25">
      <c r="A211" s="14"/>
      <c r="B211" s="4"/>
      <c r="C211" s="15"/>
      <c r="D211" s="4"/>
      <c r="E211" s="4"/>
      <c r="F211" s="4"/>
      <c r="G211" s="4"/>
      <c r="H211" s="4"/>
      <c r="I211" s="16"/>
    </row>
    <row r="212" spans="1:9" ht="15" customHeight="1" x14ac:dyDescent="0.25">
      <c r="A212" s="106" t="s">
        <v>13</v>
      </c>
      <c r="B212" s="107"/>
      <c r="C212" s="107"/>
      <c r="D212" s="107"/>
      <c r="E212" s="107"/>
      <c r="F212" s="107"/>
      <c r="G212" s="107"/>
      <c r="H212" s="107"/>
      <c r="I212" s="108"/>
    </row>
    <row r="213" spans="1:9" x14ac:dyDescent="0.25">
      <c r="A213" s="14"/>
      <c r="B213" s="4"/>
      <c r="C213" s="15"/>
      <c r="D213" s="4"/>
      <c r="E213" s="4"/>
      <c r="F213" s="4"/>
      <c r="G213" s="4"/>
      <c r="H213" s="4"/>
      <c r="I213" s="16"/>
    </row>
    <row r="214" spans="1:9" x14ac:dyDescent="0.25">
      <c r="A214" s="14"/>
      <c r="B214" s="4"/>
      <c r="C214" s="15"/>
      <c r="D214" s="4"/>
      <c r="E214" s="4"/>
      <c r="F214" s="4"/>
      <c r="G214" s="4"/>
      <c r="H214" s="4"/>
      <c r="I214" s="16"/>
    </row>
    <row r="215" spans="1:9" s="60" customFormat="1" x14ac:dyDescent="0.25">
      <c r="A215" s="55" t="s">
        <v>107</v>
      </c>
      <c r="B215" s="56"/>
      <c r="C215" s="57"/>
      <c r="D215" s="58"/>
      <c r="E215" s="58"/>
      <c r="F215" s="58"/>
      <c r="G215" s="105" t="s">
        <v>79</v>
      </c>
      <c r="H215" s="105"/>
      <c r="I215" s="59"/>
    </row>
    <row r="216" spans="1:9" x14ac:dyDescent="0.25">
      <c r="A216" s="93" t="s">
        <v>14</v>
      </c>
      <c r="B216" s="94"/>
      <c r="C216" s="15"/>
      <c r="D216" s="4"/>
      <c r="E216" s="4"/>
      <c r="F216" s="4"/>
      <c r="G216" s="94" t="s">
        <v>10</v>
      </c>
      <c r="H216" s="94"/>
      <c r="I216" s="16"/>
    </row>
    <row r="217" spans="1:9" ht="15.75" thickBot="1" x14ac:dyDescent="0.3">
      <c r="A217" s="22"/>
      <c r="B217" s="23"/>
      <c r="C217" s="24"/>
      <c r="D217" s="23"/>
      <c r="E217" s="23"/>
      <c r="F217" s="23"/>
      <c r="G217" s="23"/>
      <c r="H217" s="23"/>
      <c r="I217" s="25"/>
    </row>
    <row r="220" spans="1:9" s="46" customFormat="1" ht="7.5" customHeight="1" x14ac:dyDescent="0.25">
      <c r="C220" s="47"/>
    </row>
    <row r="222" spans="1:9" ht="15.75" x14ac:dyDescent="0.25">
      <c r="A222" s="2" t="s">
        <v>12</v>
      </c>
      <c r="B222" s="1"/>
      <c r="C222" s="6"/>
      <c r="D222" s="1"/>
      <c r="E222" s="1"/>
      <c r="F222" s="1"/>
      <c r="G222" s="1"/>
      <c r="H222" s="1"/>
      <c r="I222" s="1"/>
    </row>
    <row r="223" spans="1:9" ht="16.5" thickBot="1" x14ac:dyDescent="0.3">
      <c r="A223" s="1"/>
      <c r="B223" s="1"/>
      <c r="C223" s="6"/>
      <c r="D223" s="1"/>
      <c r="E223" s="1"/>
      <c r="F223" s="1"/>
      <c r="G223" s="1"/>
      <c r="H223" s="1"/>
      <c r="I223" s="1"/>
    </row>
    <row r="224" spans="1:9" x14ac:dyDescent="0.25">
      <c r="A224" s="95" t="s">
        <v>11</v>
      </c>
      <c r="B224" s="96"/>
      <c r="C224" s="96"/>
      <c r="D224" s="96"/>
      <c r="E224" s="96"/>
      <c r="F224" s="96"/>
      <c r="G224" s="96"/>
      <c r="H224" s="96"/>
      <c r="I224" s="97"/>
    </row>
    <row r="225" spans="1:9" x14ac:dyDescent="0.25">
      <c r="A225" s="98" t="s">
        <v>43</v>
      </c>
      <c r="B225" s="99"/>
      <c r="C225" s="99"/>
      <c r="D225" s="99"/>
      <c r="E225" s="99"/>
      <c r="F225" s="99"/>
      <c r="G225" s="99"/>
      <c r="H225" s="99"/>
      <c r="I225" s="100"/>
    </row>
    <row r="226" spans="1:9" x14ac:dyDescent="0.25">
      <c r="A226" s="98" t="s">
        <v>108</v>
      </c>
      <c r="B226" s="99"/>
      <c r="C226" s="99"/>
      <c r="D226" s="99"/>
      <c r="E226" s="99"/>
      <c r="F226" s="99"/>
      <c r="G226" s="99"/>
      <c r="H226" s="99"/>
      <c r="I226" s="100"/>
    </row>
    <row r="227" spans="1:9" x14ac:dyDescent="0.25">
      <c r="A227" s="14"/>
      <c r="B227" s="4"/>
      <c r="C227" s="15"/>
      <c r="D227" s="4"/>
      <c r="E227" s="4"/>
      <c r="F227" s="4"/>
      <c r="G227" s="4"/>
      <c r="H227" s="4"/>
      <c r="I227" s="16"/>
    </row>
    <row r="228" spans="1:9" x14ac:dyDescent="0.25">
      <c r="A228" s="14"/>
      <c r="B228" s="4"/>
      <c r="C228" s="15"/>
      <c r="D228" s="4"/>
      <c r="E228" s="4"/>
      <c r="F228" s="4"/>
      <c r="G228" s="4"/>
      <c r="H228" s="4"/>
      <c r="I228" s="16"/>
    </row>
    <row r="229" spans="1:9" x14ac:dyDescent="0.25">
      <c r="A229" s="109" t="s">
        <v>0</v>
      </c>
      <c r="B229" s="111" t="s">
        <v>1</v>
      </c>
      <c r="C229" s="113" t="s">
        <v>2</v>
      </c>
      <c r="D229" s="111" t="s">
        <v>3</v>
      </c>
      <c r="E229" s="102" t="s">
        <v>4</v>
      </c>
      <c r="F229" s="102" t="s">
        <v>5</v>
      </c>
      <c r="G229" s="102"/>
      <c r="H229" s="102" t="s">
        <v>8</v>
      </c>
      <c r="I229" s="115" t="s">
        <v>9</v>
      </c>
    </row>
    <row r="230" spans="1:9" ht="30" x14ac:dyDescent="0.25">
      <c r="A230" s="110"/>
      <c r="B230" s="112"/>
      <c r="C230" s="114"/>
      <c r="D230" s="112"/>
      <c r="E230" s="102"/>
      <c r="F230" s="48" t="s">
        <v>6</v>
      </c>
      <c r="G230" s="48" t="s">
        <v>7</v>
      </c>
      <c r="H230" s="102"/>
      <c r="I230" s="116"/>
    </row>
    <row r="231" spans="1:9" x14ac:dyDescent="0.25">
      <c r="A231" s="17" t="s">
        <v>16</v>
      </c>
      <c r="B231" s="3"/>
      <c r="C231" s="8"/>
      <c r="D231" s="3"/>
      <c r="E231" s="3"/>
      <c r="F231" s="3"/>
      <c r="G231" s="8"/>
      <c r="H231" s="3"/>
      <c r="I231" s="18"/>
    </row>
    <row r="232" spans="1:9" x14ac:dyDescent="0.25">
      <c r="A232" s="39" t="s">
        <v>65</v>
      </c>
      <c r="B232" s="3"/>
      <c r="C232" s="8">
        <v>450000</v>
      </c>
      <c r="D232" s="3"/>
      <c r="E232" s="3"/>
      <c r="F232" s="13"/>
      <c r="G232" s="8">
        <v>5055</v>
      </c>
      <c r="H232" s="3"/>
      <c r="I232" s="18"/>
    </row>
    <row r="233" spans="1:9" x14ac:dyDescent="0.25">
      <c r="A233" s="39" t="s">
        <v>80</v>
      </c>
      <c r="B233" s="3"/>
      <c r="C233" s="51">
        <v>10974.4</v>
      </c>
      <c r="D233" s="3"/>
      <c r="E233" s="3"/>
      <c r="F233" s="13"/>
      <c r="G233" s="8">
        <v>10974.4</v>
      </c>
      <c r="H233" s="3"/>
      <c r="I233" s="18"/>
    </row>
    <row r="234" spans="1:9" x14ac:dyDescent="0.25">
      <c r="A234" s="39" t="s">
        <v>81</v>
      </c>
      <c r="B234" s="3"/>
      <c r="C234" s="51">
        <v>13426</v>
      </c>
      <c r="D234" s="3"/>
      <c r="E234" s="3"/>
      <c r="F234" s="13"/>
      <c r="G234" s="8">
        <v>13426</v>
      </c>
      <c r="H234" s="3"/>
      <c r="I234" s="18"/>
    </row>
    <row r="235" spans="1:9" x14ac:dyDescent="0.25">
      <c r="A235" s="39" t="s">
        <v>82</v>
      </c>
      <c r="B235" s="3"/>
      <c r="C235" s="51">
        <v>232528.46</v>
      </c>
      <c r="D235" s="3"/>
      <c r="E235" s="3"/>
      <c r="F235" s="13"/>
      <c r="G235" s="8">
        <v>23023.62</v>
      </c>
      <c r="H235" s="3"/>
      <c r="I235" s="18"/>
    </row>
    <row r="236" spans="1:9" x14ac:dyDescent="0.25">
      <c r="A236" s="39" t="s">
        <v>83</v>
      </c>
      <c r="B236" s="3"/>
      <c r="C236" s="51">
        <v>11539.94</v>
      </c>
      <c r="D236" s="3"/>
      <c r="E236" s="3"/>
      <c r="F236" s="13"/>
      <c r="G236" s="8">
        <v>11539.94</v>
      </c>
      <c r="H236" s="3"/>
      <c r="I236" s="18"/>
    </row>
    <row r="237" spans="1:9" x14ac:dyDescent="0.25">
      <c r="A237" s="39" t="s">
        <v>84</v>
      </c>
      <c r="B237" s="3"/>
      <c r="C237" s="51">
        <v>2922.04</v>
      </c>
      <c r="D237" s="12"/>
      <c r="E237" s="12"/>
      <c r="F237" s="13"/>
      <c r="G237" s="8">
        <v>2922.04</v>
      </c>
      <c r="H237" s="3"/>
      <c r="I237" s="26"/>
    </row>
    <row r="238" spans="1:9" x14ac:dyDescent="0.25">
      <c r="A238" s="39" t="s">
        <v>85</v>
      </c>
      <c r="B238" s="3"/>
      <c r="C238" s="51">
        <v>22495.599999999999</v>
      </c>
      <c r="D238" s="12"/>
      <c r="E238" s="12"/>
      <c r="F238" s="13"/>
      <c r="G238" s="8">
        <v>22495.599999999999</v>
      </c>
      <c r="H238" s="3"/>
      <c r="I238" s="26"/>
    </row>
    <row r="239" spans="1:9" x14ac:dyDescent="0.25">
      <c r="A239" s="39" t="s">
        <v>46</v>
      </c>
      <c r="B239" s="3"/>
      <c r="C239" s="51">
        <v>500000</v>
      </c>
      <c r="D239" s="12"/>
      <c r="E239" s="12"/>
      <c r="F239" s="13"/>
      <c r="G239" s="8"/>
      <c r="H239" s="3"/>
      <c r="I239" s="26"/>
    </row>
    <row r="240" spans="1:9" x14ac:dyDescent="0.25">
      <c r="A240" s="39" t="s">
        <v>86</v>
      </c>
      <c r="B240" s="3"/>
      <c r="C240" s="51">
        <v>410151.75</v>
      </c>
      <c r="D240" s="12"/>
      <c r="E240" s="12"/>
      <c r="F240" s="13"/>
      <c r="G240" s="8">
        <v>14800</v>
      </c>
      <c r="H240" s="3"/>
      <c r="I240" s="26"/>
    </row>
    <row r="241" spans="1:9" x14ac:dyDescent="0.25">
      <c r="A241" s="39" t="s">
        <v>87</v>
      </c>
      <c r="B241" s="3"/>
      <c r="C241" s="51">
        <v>200000</v>
      </c>
      <c r="D241" s="12"/>
      <c r="E241" s="12"/>
      <c r="F241" s="13"/>
      <c r="G241" s="51">
        <v>200000</v>
      </c>
      <c r="H241" s="3"/>
      <c r="I241" s="26"/>
    </row>
    <row r="242" spans="1:9" x14ac:dyDescent="0.25">
      <c r="A242" s="39" t="s">
        <v>88</v>
      </c>
      <c r="B242" s="3"/>
      <c r="C242" s="8">
        <v>226000</v>
      </c>
      <c r="D242" s="12"/>
      <c r="E242" s="12"/>
      <c r="F242" s="13"/>
      <c r="G242" s="51">
        <v>226000</v>
      </c>
      <c r="H242" s="3"/>
      <c r="I242" s="26"/>
    </row>
    <row r="243" spans="1:9" x14ac:dyDescent="0.25">
      <c r="A243" s="39" t="s">
        <v>89</v>
      </c>
      <c r="B243" s="3"/>
      <c r="C243" s="8">
        <v>225000</v>
      </c>
      <c r="D243" s="12"/>
      <c r="E243" s="12"/>
      <c r="F243" s="13"/>
      <c r="G243" s="51">
        <v>225000</v>
      </c>
      <c r="H243" s="3"/>
      <c r="I243" s="26"/>
    </row>
    <row r="244" spans="1:9" x14ac:dyDescent="0.25">
      <c r="A244" s="39" t="s">
        <v>90</v>
      </c>
      <c r="B244" s="3"/>
      <c r="C244" s="8">
        <v>200000</v>
      </c>
      <c r="D244" s="12"/>
      <c r="E244" s="12"/>
      <c r="F244" s="13"/>
      <c r="G244" s="51"/>
      <c r="H244" s="3"/>
      <c r="I244" s="26"/>
    </row>
    <row r="245" spans="1:9" x14ac:dyDescent="0.25">
      <c r="A245" s="39" t="s">
        <v>91</v>
      </c>
      <c r="B245" s="3"/>
      <c r="C245" s="8">
        <v>234000</v>
      </c>
      <c r="D245" s="12"/>
      <c r="E245" s="12"/>
      <c r="F245" s="13"/>
      <c r="G245" s="51">
        <v>234000</v>
      </c>
      <c r="H245" s="3"/>
      <c r="I245" s="26"/>
    </row>
    <row r="246" spans="1:9" x14ac:dyDescent="0.25">
      <c r="A246" s="39" t="s">
        <v>92</v>
      </c>
      <c r="B246" s="3"/>
      <c r="C246" s="8">
        <v>2166022.65</v>
      </c>
      <c r="D246" s="12"/>
      <c r="E246" s="12"/>
      <c r="F246" s="13"/>
      <c r="G246" s="8">
        <v>1096669.99</v>
      </c>
      <c r="H246" s="3"/>
      <c r="I246" s="26"/>
    </row>
    <row r="247" spans="1:9" x14ac:dyDescent="0.25">
      <c r="A247" s="39" t="s">
        <v>18</v>
      </c>
      <c r="B247" s="3"/>
      <c r="C247" s="8">
        <v>185241.66</v>
      </c>
      <c r="D247" s="12"/>
      <c r="E247" s="12"/>
      <c r="F247" s="13"/>
      <c r="G247" s="8">
        <v>185241.66</v>
      </c>
      <c r="H247" s="3"/>
      <c r="I247" s="26"/>
    </row>
    <row r="248" spans="1:9" x14ac:dyDescent="0.25">
      <c r="A248" s="39" t="s">
        <v>93</v>
      </c>
      <c r="B248" s="3"/>
      <c r="C248" s="8">
        <v>106489.04</v>
      </c>
      <c r="D248" s="12"/>
      <c r="E248" s="12"/>
      <c r="F248" s="13"/>
      <c r="G248" s="8"/>
      <c r="H248" s="3"/>
      <c r="I248" s="26"/>
    </row>
    <row r="249" spans="1:9" x14ac:dyDescent="0.25">
      <c r="A249" s="39" t="s">
        <v>94</v>
      </c>
      <c r="B249" s="3"/>
      <c r="C249" s="8">
        <v>44487.95</v>
      </c>
      <c r="D249" s="12"/>
      <c r="E249" s="12"/>
      <c r="F249" s="13"/>
      <c r="G249" s="8"/>
      <c r="H249" s="3"/>
      <c r="I249" s="26"/>
    </row>
    <row r="250" spans="1:9" x14ac:dyDescent="0.25">
      <c r="A250" s="39" t="s">
        <v>50</v>
      </c>
      <c r="B250" s="3"/>
      <c r="C250" s="8">
        <v>559955.4</v>
      </c>
      <c r="D250" s="12"/>
      <c r="E250" s="12"/>
      <c r="F250" s="13"/>
      <c r="G250" s="8">
        <v>13570</v>
      </c>
      <c r="H250" s="3"/>
      <c r="I250" s="26"/>
    </row>
    <row r="251" spans="1:9" x14ac:dyDescent="0.25">
      <c r="A251" s="19"/>
      <c r="B251" s="3"/>
      <c r="C251" s="9">
        <f>SUM(C232:C250)</f>
        <v>5801234.8900000006</v>
      </c>
      <c r="D251" s="9"/>
      <c r="E251" s="9"/>
      <c r="F251" s="9"/>
      <c r="G251" s="9">
        <f>SUM(G232:G250)</f>
        <v>2284718.25</v>
      </c>
      <c r="H251" s="3"/>
      <c r="I251" s="26"/>
    </row>
    <row r="252" spans="1:9" x14ac:dyDescent="0.25">
      <c r="A252" s="17" t="s">
        <v>33</v>
      </c>
      <c r="B252" s="3"/>
      <c r="C252" s="8"/>
      <c r="D252" s="3"/>
      <c r="E252" s="3"/>
      <c r="F252" s="13"/>
      <c r="G252" s="8"/>
      <c r="H252" s="3"/>
      <c r="I252" s="26"/>
    </row>
    <row r="253" spans="1:9" x14ac:dyDescent="0.25">
      <c r="A253" s="39" t="s">
        <v>29</v>
      </c>
      <c r="B253" s="3"/>
      <c r="C253" s="8">
        <v>32891.599999999999</v>
      </c>
      <c r="D253" s="3"/>
      <c r="E253" s="3"/>
      <c r="F253" s="13"/>
      <c r="G253" s="8">
        <v>0</v>
      </c>
      <c r="H253" s="3"/>
      <c r="I253" s="26"/>
    </row>
    <row r="254" spans="1:9" x14ac:dyDescent="0.25">
      <c r="A254" s="39" t="s">
        <v>95</v>
      </c>
      <c r="B254" s="3"/>
      <c r="C254" s="8">
        <v>1953.02</v>
      </c>
      <c r="D254" s="3"/>
      <c r="E254" s="3"/>
      <c r="F254" s="13"/>
      <c r="G254" s="8">
        <v>0</v>
      </c>
      <c r="H254" s="3"/>
      <c r="I254" s="26"/>
    </row>
    <row r="255" spans="1:9" x14ac:dyDescent="0.25">
      <c r="A255" s="39" t="s">
        <v>96</v>
      </c>
      <c r="B255" s="3"/>
      <c r="C255" s="8">
        <v>39904</v>
      </c>
      <c r="D255" s="12"/>
      <c r="E255" s="12"/>
      <c r="F255" s="13"/>
      <c r="G255" s="8">
        <v>2500</v>
      </c>
      <c r="H255" s="3"/>
      <c r="I255" s="26"/>
    </row>
    <row r="256" spans="1:9" x14ac:dyDescent="0.25">
      <c r="A256" s="39" t="s">
        <v>97</v>
      </c>
      <c r="B256" s="3"/>
      <c r="C256" s="8">
        <v>657680</v>
      </c>
      <c r="D256" s="12"/>
      <c r="E256" s="12"/>
      <c r="F256" s="13"/>
      <c r="G256" s="8">
        <v>55600</v>
      </c>
      <c r="H256" s="3"/>
      <c r="I256" s="26"/>
    </row>
    <row r="257" spans="1:9" x14ac:dyDescent="0.25">
      <c r="A257" s="39" t="s">
        <v>98</v>
      </c>
      <c r="B257" s="3"/>
      <c r="C257" s="8">
        <v>469931.73</v>
      </c>
      <c r="D257" s="12"/>
      <c r="E257" s="12"/>
      <c r="F257" s="13"/>
      <c r="G257" s="8">
        <v>329396.17</v>
      </c>
      <c r="H257" s="3"/>
      <c r="I257" s="26"/>
    </row>
    <row r="258" spans="1:9" x14ac:dyDescent="0.25">
      <c r="A258" s="39" t="s">
        <v>99</v>
      </c>
      <c r="B258" s="3"/>
      <c r="C258" s="8">
        <v>1885462.87</v>
      </c>
      <c r="D258" s="12"/>
      <c r="E258" s="12"/>
      <c r="F258" s="13"/>
      <c r="G258" s="8"/>
      <c r="H258" s="3"/>
      <c r="I258" s="26"/>
    </row>
    <row r="259" spans="1:9" ht="15.75" thickBot="1" x14ac:dyDescent="0.3">
      <c r="A259" s="40"/>
      <c r="B259" s="41"/>
      <c r="C259" s="42">
        <f>SUM(C253:C258)</f>
        <v>3087823.22</v>
      </c>
      <c r="D259" s="42"/>
      <c r="E259" s="42"/>
      <c r="F259" s="42"/>
      <c r="G259" s="42">
        <f>SUM(G253:G258)</f>
        <v>387496.17</v>
      </c>
      <c r="H259" s="41"/>
      <c r="I259" s="43"/>
    </row>
    <row r="260" spans="1:9" x14ac:dyDescent="0.25">
      <c r="A260" s="36"/>
      <c r="B260" s="4"/>
      <c r="C260" s="15"/>
      <c r="D260" s="4"/>
      <c r="E260" s="4"/>
      <c r="F260" s="37"/>
      <c r="G260" s="15"/>
      <c r="H260" s="4"/>
      <c r="I260" s="38"/>
    </row>
    <row r="261" spans="1:9" x14ac:dyDescent="0.25">
      <c r="A261" s="36"/>
      <c r="B261" s="4"/>
      <c r="C261" s="15"/>
      <c r="D261" s="4"/>
      <c r="E261" s="4"/>
      <c r="F261" s="37"/>
      <c r="G261" s="15"/>
      <c r="H261" s="4"/>
      <c r="I261" s="38"/>
    </row>
    <row r="262" spans="1:9" x14ac:dyDescent="0.25">
      <c r="A262" s="36"/>
      <c r="B262" s="4"/>
      <c r="C262" s="15"/>
      <c r="D262" s="4"/>
      <c r="E262" s="4"/>
      <c r="F262" s="37"/>
      <c r="G262" s="15"/>
      <c r="H262" s="4"/>
      <c r="I262" s="38"/>
    </row>
    <row r="263" spans="1:9" x14ac:dyDescent="0.25">
      <c r="A263" s="36"/>
      <c r="B263" s="4"/>
      <c r="C263" s="15"/>
      <c r="D263" s="4"/>
      <c r="E263" s="4"/>
      <c r="F263" s="37"/>
      <c r="G263" s="15"/>
      <c r="H263" s="4"/>
      <c r="I263" s="38"/>
    </row>
    <row r="264" spans="1:9" x14ac:dyDescent="0.25">
      <c r="A264" s="36"/>
      <c r="B264" s="4"/>
      <c r="C264" s="15"/>
      <c r="D264" s="4"/>
      <c r="E264" s="4"/>
      <c r="F264" s="37"/>
      <c r="G264" s="15"/>
      <c r="H264" s="4"/>
      <c r="I264" s="38"/>
    </row>
    <row r="265" spans="1:9" x14ac:dyDescent="0.25">
      <c r="A265" s="36"/>
      <c r="B265" s="4"/>
      <c r="C265" s="15"/>
      <c r="D265" s="4"/>
      <c r="E265" s="4"/>
      <c r="F265" s="37"/>
      <c r="G265" s="15"/>
      <c r="H265" s="4"/>
      <c r="I265" s="38"/>
    </row>
    <row r="266" spans="1:9" ht="15.75" x14ac:dyDescent="0.25">
      <c r="A266" s="2" t="s">
        <v>12</v>
      </c>
      <c r="B266" s="1"/>
      <c r="C266" s="6"/>
      <c r="D266" s="1"/>
      <c r="E266" s="1"/>
      <c r="F266" s="1"/>
      <c r="G266" s="1"/>
      <c r="H266" s="1"/>
      <c r="I266" s="1"/>
    </row>
    <row r="267" spans="1:9" ht="16.5" thickBot="1" x14ac:dyDescent="0.3">
      <c r="A267" s="1"/>
      <c r="B267" s="1"/>
      <c r="C267" s="6"/>
      <c r="D267" s="1"/>
      <c r="E267" s="1"/>
      <c r="F267" s="1"/>
      <c r="G267" s="1"/>
      <c r="H267" s="1"/>
      <c r="I267" s="1"/>
    </row>
    <row r="268" spans="1:9" x14ac:dyDescent="0.25">
      <c r="A268" s="95" t="s">
        <v>11</v>
      </c>
      <c r="B268" s="96"/>
      <c r="C268" s="96"/>
      <c r="D268" s="96"/>
      <c r="E268" s="96"/>
      <c r="F268" s="96"/>
      <c r="G268" s="96"/>
      <c r="H268" s="96"/>
      <c r="I268" s="97"/>
    </row>
    <row r="269" spans="1:9" x14ac:dyDescent="0.25">
      <c r="A269" s="98" t="s">
        <v>43</v>
      </c>
      <c r="B269" s="99"/>
      <c r="C269" s="99"/>
      <c r="D269" s="99"/>
      <c r="E269" s="99"/>
      <c r="F269" s="99"/>
      <c r="G269" s="99"/>
      <c r="H269" s="99"/>
      <c r="I269" s="100"/>
    </row>
    <row r="270" spans="1:9" x14ac:dyDescent="0.25">
      <c r="A270" s="98" t="str">
        <f>A226</f>
        <v>As of 4th QUARTER, CY 2018</v>
      </c>
      <c r="B270" s="99"/>
      <c r="C270" s="99"/>
      <c r="D270" s="99"/>
      <c r="E270" s="99"/>
      <c r="F270" s="99"/>
      <c r="G270" s="99"/>
      <c r="H270" s="99"/>
      <c r="I270" s="100"/>
    </row>
    <row r="271" spans="1:9" x14ac:dyDescent="0.25">
      <c r="A271" s="14"/>
      <c r="B271" s="4"/>
      <c r="C271" s="15"/>
      <c r="D271" s="4"/>
      <c r="E271" s="4"/>
      <c r="F271" s="4"/>
      <c r="G271" s="4"/>
      <c r="H271" s="4"/>
      <c r="I271" s="16"/>
    </row>
    <row r="272" spans="1:9" x14ac:dyDescent="0.25">
      <c r="A272" s="14"/>
      <c r="B272" s="4"/>
      <c r="C272" s="15"/>
      <c r="D272" s="4"/>
      <c r="E272" s="4"/>
      <c r="F272" s="4"/>
      <c r="G272" s="4"/>
      <c r="H272" s="4"/>
      <c r="I272" s="16"/>
    </row>
    <row r="273" spans="1:11" x14ac:dyDescent="0.25">
      <c r="A273" s="101" t="s">
        <v>0</v>
      </c>
      <c r="B273" s="102" t="s">
        <v>1</v>
      </c>
      <c r="C273" s="103" t="s">
        <v>2</v>
      </c>
      <c r="D273" s="102" t="s">
        <v>3</v>
      </c>
      <c r="E273" s="102" t="s">
        <v>4</v>
      </c>
      <c r="F273" s="102" t="s">
        <v>5</v>
      </c>
      <c r="G273" s="102"/>
      <c r="H273" s="102" t="s">
        <v>8</v>
      </c>
      <c r="I273" s="104" t="s">
        <v>9</v>
      </c>
    </row>
    <row r="274" spans="1:11" ht="30" x14ac:dyDescent="0.25">
      <c r="A274" s="101"/>
      <c r="B274" s="102"/>
      <c r="C274" s="103"/>
      <c r="D274" s="102"/>
      <c r="E274" s="102"/>
      <c r="F274" s="48" t="s">
        <v>6</v>
      </c>
      <c r="G274" s="48" t="s">
        <v>7</v>
      </c>
      <c r="H274" s="102"/>
      <c r="I274" s="104"/>
    </row>
    <row r="275" spans="1:11" x14ac:dyDescent="0.25">
      <c r="A275" s="20" t="s">
        <v>34</v>
      </c>
      <c r="B275" s="3"/>
      <c r="C275" s="8"/>
      <c r="D275" s="3"/>
      <c r="E275" s="3"/>
      <c r="F275" s="13"/>
      <c r="G275" s="8"/>
      <c r="H275" s="3"/>
      <c r="I275" s="18"/>
    </row>
    <row r="276" spans="1:11" x14ac:dyDescent="0.25">
      <c r="A276" s="39" t="s">
        <v>36</v>
      </c>
      <c r="B276" s="3"/>
      <c r="C276" s="8">
        <v>50000</v>
      </c>
      <c r="D276" s="3"/>
      <c r="E276" s="3"/>
      <c r="F276" s="13"/>
      <c r="G276" s="8">
        <v>0</v>
      </c>
      <c r="H276" s="3"/>
      <c r="I276" s="18"/>
    </row>
    <row r="277" spans="1:11" x14ac:dyDescent="0.25">
      <c r="A277" s="39" t="s">
        <v>37</v>
      </c>
      <c r="B277" s="3"/>
      <c r="C277" s="8">
        <v>27320</v>
      </c>
      <c r="D277" s="3"/>
      <c r="E277" s="3"/>
      <c r="F277" s="13"/>
      <c r="G277" s="8">
        <v>0</v>
      </c>
      <c r="H277" s="3"/>
      <c r="I277" s="18"/>
    </row>
    <row r="278" spans="1:11" x14ac:dyDescent="0.25">
      <c r="A278" s="39" t="s">
        <v>35</v>
      </c>
      <c r="B278" s="3"/>
      <c r="C278" s="8">
        <v>254593.86</v>
      </c>
      <c r="D278" s="3"/>
      <c r="E278" s="3"/>
      <c r="F278" s="13"/>
      <c r="G278" s="8">
        <v>210563</v>
      </c>
      <c r="H278" s="3"/>
      <c r="I278" s="18"/>
    </row>
    <row r="279" spans="1:11" x14ac:dyDescent="0.25">
      <c r="A279" s="39" t="s">
        <v>100</v>
      </c>
      <c r="B279" s="3"/>
      <c r="C279" s="8">
        <v>49358</v>
      </c>
      <c r="D279" s="3"/>
      <c r="E279" s="3"/>
      <c r="F279" s="13"/>
      <c r="G279" s="8">
        <v>0</v>
      </c>
      <c r="H279" s="3"/>
      <c r="I279" s="18"/>
    </row>
    <row r="280" spans="1:11" x14ac:dyDescent="0.25">
      <c r="A280" s="39" t="s">
        <v>39</v>
      </c>
      <c r="B280" s="3"/>
      <c r="C280" s="8">
        <v>82002</v>
      </c>
      <c r="D280" s="3"/>
      <c r="E280" s="3"/>
      <c r="F280" s="13"/>
      <c r="G280" s="8">
        <f>6000+75000</f>
        <v>81000</v>
      </c>
      <c r="H280" s="3"/>
      <c r="I280" s="18"/>
    </row>
    <row r="281" spans="1:11" x14ac:dyDescent="0.25">
      <c r="A281" s="39" t="s">
        <v>101</v>
      </c>
      <c r="B281" s="3"/>
      <c r="C281" s="8">
        <v>2840000</v>
      </c>
      <c r="D281" s="3"/>
      <c r="E281" s="3"/>
      <c r="F281" s="13"/>
      <c r="G281" s="8">
        <v>0</v>
      </c>
      <c r="H281" s="3"/>
      <c r="I281" s="18"/>
    </row>
    <row r="282" spans="1:11" x14ac:dyDescent="0.25">
      <c r="A282" s="39" t="s">
        <v>102</v>
      </c>
      <c r="B282" s="3"/>
      <c r="C282" s="8">
        <v>157966</v>
      </c>
      <c r="D282" s="3"/>
      <c r="E282" s="3"/>
      <c r="F282" s="13"/>
      <c r="G282" s="8">
        <v>0</v>
      </c>
      <c r="H282" s="3"/>
      <c r="I282" s="18"/>
    </row>
    <row r="283" spans="1:11" x14ac:dyDescent="0.25">
      <c r="A283" s="19"/>
      <c r="B283" s="3"/>
      <c r="C283" s="9">
        <f>SUM(C276:C282)</f>
        <v>3461239.86</v>
      </c>
      <c r="D283" s="3"/>
      <c r="E283" s="3"/>
      <c r="F283" s="13"/>
      <c r="G283" s="8">
        <f>SUM(G276:G282)</f>
        <v>291563</v>
      </c>
      <c r="H283" s="3"/>
      <c r="I283" s="18"/>
    </row>
    <row r="284" spans="1:11" ht="15.75" thickBot="1" x14ac:dyDescent="0.3">
      <c r="A284" s="19"/>
      <c r="B284" s="3"/>
      <c r="C284" s="10">
        <f>C283+C259+C251</f>
        <v>12350297.970000001</v>
      </c>
      <c r="D284" s="10"/>
      <c r="E284" s="10"/>
      <c r="F284" s="10"/>
      <c r="G284" s="10">
        <f>G283+G259+G251</f>
        <v>2963777.42</v>
      </c>
      <c r="H284" s="3"/>
      <c r="I284" s="18"/>
      <c r="K284" s="62">
        <f>G284/C284</f>
        <v>0.23997618739234353</v>
      </c>
    </row>
    <row r="285" spans="1:11" ht="15.75" thickTop="1" x14ac:dyDescent="0.25">
      <c r="A285" s="14"/>
      <c r="B285" s="4"/>
      <c r="C285" s="15"/>
      <c r="D285" s="4"/>
      <c r="E285" s="4"/>
      <c r="F285" s="4"/>
      <c r="G285" s="4"/>
      <c r="H285" s="4"/>
      <c r="I285" s="16"/>
    </row>
    <row r="286" spans="1:11" x14ac:dyDescent="0.25">
      <c r="A286" s="106" t="s">
        <v>13</v>
      </c>
      <c r="B286" s="107"/>
      <c r="C286" s="107"/>
      <c r="D286" s="107"/>
      <c r="E286" s="107"/>
      <c r="F286" s="107"/>
      <c r="G286" s="107"/>
      <c r="H286" s="107"/>
      <c r="I286" s="108"/>
    </row>
    <row r="287" spans="1:11" x14ac:dyDescent="0.25">
      <c r="A287" s="14"/>
      <c r="B287" s="4"/>
      <c r="C287" s="15"/>
      <c r="D287" s="4"/>
      <c r="E287" s="4"/>
      <c r="F287" s="4"/>
      <c r="G287" s="4"/>
      <c r="H287" s="4"/>
      <c r="I287" s="16"/>
    </row>
    <row r="288" spans="1:11" x14ac:dyDescent="0.25">
      <c r="A288" s="14"/>
      <c r="B288" s="4"/>
      <c r="C288" s="15"/>
      <c r="D288" s="4"/>
      <c r="E288" s="4"/>
      <c r="F288" s="4"/>
      <c r="G288" s="4"/>
      <c r="H288" s="4"/>
      <c r="I288" s="16"/>
    </row>
    <row r="289" spans="1:9" x14ac:dyDescent="0.25">
      <c r="A289" s="55" t="s">
        <v>107</v>
      </c>
      <c r="B289" s="56"/>
      <c r="C289" s="57"/>
      <c r="D289" s="58"/>
      <c r="E289" s="58"/>
      <c r="F289" s="105" t="s">
        <v>79</v>
      </c>
      <c r="G289" s="105"/>
      <c r="H289" s="105"/>
      <c r="I289" s="59"/>
    </row>
    <row r="290" spans="1:9" x14ac:dyDescent="0.25">
      <c r="A290" s="93" t="s">
        <v>14</v>
      </c>
      <c r="B290" s="94"/>
      <c r="C290" s="15"/>
      <c r="D290" s="4"/>
      <c r="E290" s="4"/>
      <c r="F290" s="94" t="s">
        <v>10</v>
      </c>
      <c r="G290" s="94"/>
      <c r="H290" s="94"/>
      <c r="I290" s="16"/>
    </row>
    <row r="291" spans="1:9" ht="15.75" thickBot="1" x14ac:dyDescent="0.3">
      <c r="A291" s="22"/>
      <c r="B291" s="23"/>
      <c r="C291" s="24"/>
      <c r="D291" s="23"/>
      <c r="E291" s="23"/>
      <c r="F291" s="23"/>
      <c r="G291" s="23"/>
      <c r="H291" s="23"/>
      <c r="I291" s="25"/>
    </row>
  </sheetData>
  <mergeCells count="104">
    <mergeCell ref="A286:I286"/>
    <mergeCell ref="A290:B290"/>
    <mergeCell ref="A268:I268"/>
    <mergeCell ref="A269:I269"/>
    <mergeCell ref="A270:I270"/>
    <mergeCell ref="A273:A274"/>
    <mergeCell ref="B273:B274"/>
    <mergeCell ref="C273:C274"/>
    <mergeCell ref="D273:D274"/>
    <mergeCell ref="E273:E274"/>
    <mergeCell ref="F273:G273"/>
    <mergeCell ref="H273:H274"/>
    <mergeCell ref="I273:I274"/>
    <mergeCell ref="F289:H289"/>
    <mergeCell ref="F290:H290"/>
    <mergeCell ref="A224:I224"/>
    <mergeCell ref="A225:I225"/>
    <mergeCell ref="A226:I226"/>
    <mergeCell ref="A229:A230"/>
    <mergeCell ref="B229:B230"/>
    <mergeCell ref="C229:C230"/>
    <mergeCell ref="D229:D230"/>
    <mergeCell ref="E229:E230"/>
    <mergeCell ref="F229:G229"/>
    <mergeCell ref="H229:H230"/>
    <mergeCell ref="I229:I230"/>
    <mergeCell ref="G215:H215"/>
    <mergeCell ref="A216:B216"/>
    <mergeCell ref="G216:H216"/>
    <mergeCell ref="A194:I194"/>
    <mergeCell ref="A195:I195"/>
    <mergeCell ref="A196:I196"/>
    <mergeCell ref="A199:A200"/>
    <mergeCell ref="B199:B200"/>
    <mergeCell ref="C199:C200"/>
    <mergeCell ref="D199:D200"/>
    <mergeCell ref="E199:E200"/>
    <mergeCell ref="F199:G199"/>
    <mergeCell ref="H199:H200"/>
    <mergeCell ref="I199:I200"/>
    <mergeCell ref="A212:I212"/>
    <mergeCell ref="A150:I150"/>
    <mergeCell ref="A151:I151"/>
    <mergeCell ref="A152:I152"/>
    <mergeCell ref="A155:A156"/>
    <mergeCell ref="B155:B156"/>
    <mergeCell ref="C155:C156"/>
    <mergeCell ref="D155:D156"/>
    <mergeCell ref="E155:E156"/>
    <mergeCell ref="F155:G155"/>
    <mergeCell ref="H155:H156"/>
    <mergeCell ref="I155:I156"/>
    <mergeCell ref="A139:E139"/>
    <mergeCell ref="G142:H142"/>
    <mergeCell ref="A143:B143"/>
    <mergeCell ref="G143:H143"/>
    <mergeCell ref="A121:I121"/>
    <mergeCell ref="A122:I122"/>
    <mergeCell ref="A123:I123"/>
    <mergeCell ref="A126:A127"/>
    <mergeCell ref="B126:B127"/>
    <mergeCell ref="C126:C127"/>
    <mergeCell ref="D126:D127"/>
    <mergeCell ref="E126:E127"/>
    <mergeCell ref="F126:G126"/>
    <mergeCell ref="H126:H127"/>
    <mergeCell ref="I126:I127"/>
    <mergeCell ref="A77:I77"/>
    <mergeCell ref="A78:I78"/>
    <mergeCell ref="A79:I79"/>
    <mergeCell ref="A82:A83"/>
    <mergeCell ref="B82:B83"/>
    <mergeCell ref="C82:C83"/>
    <mergeCell ref="D82:D83"/>
    <mergeCell ref="E82:E83"/>
    <mergeCell ref="F82:G82"/>
    <mergeCell ref="H82:H83"/>
    <mergeCell ref="I82:I83"/>
    <mergeCell ref="A3:I3"/>
    <mergeCell ref="A4:I4"/>
    <mergeCell ref="A5:I5"/>
    <mergeCell ref="A8:A9"/>
    <mergeCell ref="B8:B9"/>
    <mergeCell ref="C8:C9"/>
    <mergeCell ref="D8:D9"/>
    <mergeCell ref="E8:E9"/>
    <mergeCell ref="F8:G8"/>
    <mergeCell ref="H8:H9"/>
    <mergeCell ref="I8:I9"/>
    <mergeCell ref="A65:E65"/>
    <mergeCell ref="G68:H68"/>
    <mergeCell ref="A69:B69"/>
    <mergeCell ref="G69:H69"/>
    <mergeCell ref="A47:I47"/>
    <mergeCell ref="A48:I48"/>
    <mergeCell ref="A49:I49"/>
    <mergeCell ref="A52:A53"/>
    <mergeCell ref="B52:B53"/>
    <mergeCell ref="C52:C53"/>
    <mergeCell ref="D52:D53"/>
    <mergeCell ref="E52:E53"/>
    <mergeCell ref="F52:G52"/>
    <mergeCell ref="H52:H53"/>
    <mergeCell ref="I52:I53"/>
  </mergeCells>
  <printOptions horizontalCentered="1"/>
  <pageMargins left="0.85" right="0.45" top="0.7" bottom="0.25" header="0.3" footer="0.3"/>
  <pageSetup scale="72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3"/>
  <sheetViews>
    <sheetView topLeftCell="A126" workbookViewId="0">
      <selection activeCell="A138" sqref="A138:I179"/>
    </sheetView>
  </sheetViews>
  <sheetFormatPr defaultRowHeight="15" x14ac:dyDescent="0.25"/>
  <cols>
    <col min="1" max="1" width="51.28515625" customWidth="1"/>
    <col min="2" max="2" width="28.28515625" customWidth="1"/>
    <col min="3" max="3" width="16.28515625" style="7" customWidth="1"/>
    <col min="4" max="5" width="12" customWidth="1"/>
    <col min="6" max="6" width="12.140625" customWidth="1"/>
    <col min="7" max="7" width="16.42578125" customWidth="1"/>
    <col min="8" max="8" width="12" customWidth="1"/>
    <col min="9" max="9" width="19.28515625" customWidth="1"/>
    <col min="11" max="11" width="13.28515625" bestFit="1" customWidth="1"/>
    <col min="12" max="12" width="11.5703125" style="7" bestFit="1" customWidth="1"/>
  </cols>
  <sheetData>
    <row r="1" spans="1:12" s="1" customFormat="1" ht="15.75" x14ac:dyDescent="0.25">
      <c r="A1" s="2" t="s">
        <v>12</v>
      </c>
      <c r="C1" s="6"/>
      <c r="L1" s="6"/>
    </row>
    <row r="2" spans="1:12" s="1" customFormat="1" ht="16.5" thickBot="1" x14ac:dyDescent="0.3">
      <c r="C2" s="6"/>
      <c r="L2" s="6"/>
    </row>
    <row r="3" spans="1:12" s="1" customFormat="1" ht="15.75" x14ac:dyDescent="0.25">
      <c r="A3" s="95" t="s">
        <v>11</v>
      </c>
      <c r="B3" s="96"/>
      <c r="C3" s="96"/>
      <c r="D3" s="96"/>
      <c r="E3" s="96"/>
      <c r="F3" s="96"/>
      <c r="G3" s="96"/>
      <c r="H3" s="96"/>
      <c r="I3" s="97"/>
      <c r="L3" s="6"/>
    </row>
    <row r="4" spans="1:12" s="1" customFormat="1" ht="15.75" x14ac:dyDescent="0.25">
      <c r="A4" s="98" t="s">
        <v>45</v>
      </c>
      <c r="B4" s="99"/>
      <c r="C4" s="99"/>
      <c r="D4" s="99"/>
      <c r="E4" s="99"/>
      <c r="F4" s="99"/>
      <c r="G4" s="99"/>
      <c r="H4" s="99"/>
      <c r="I4" s="100"/>
      <c r="L4" s="6"/>
    </row>
    <row r="5" spans="1:12" s="1" customFormat="1" ht="15.75" x14ac:dyDescent="0.25">
      <c r="A5" s="98" t="s">
        <v>67</v>
      </c>
      <c r="B5" s="99"/>
      <c r="C5" s="99"/>
      <c r="D5" s="99"/>
      <c r="E5" s="99"/>
      <c r="F5" s="99"/>
      <c r="G5" s="99"/>
      <c r="H5" s="99"/>
      <c r="I5" s="100"/>
      <c r="L5" s="6"/>
    </row>
    <row r="6" spans="1:12" s="1" customFormat="1" ht="15.75" x14ac:dyDescent="0.25">
      <c r="A6" s="14"/>
      <c r="B6" s="4"/>
      <c r="C6" s="15"/>
      <c r="D6" s="4"/>
      <c r="E6" s="4"/>
      <c r="F6" s="4"/>
      <c r="G6" s="4"/>
      <c r="H6" s="4"/>
      <c r="I6" s="16"/>
      <c r="L6" s="6"/>
    </row>
    <row r="7" spans="1:12" s="1" customFormat="1" ht="15.75" x14ac:dyDescent="0.25">
      <c r="A7" s="14" t="s">
        <v>15</v>
      </c>
      <c r="B7" s="4"/>
      <c r="C7" s="15"/>
      <c r="D7" s="4"/>
      <c r="E7" s="4"/>
      <c r="F7" s="4"/>
      <c r="G7" s="4"/>
      <c r="H7" s="4"/>
      <c r="I7" s="16"/>
      <c r="L7" s="6"/>
    </row>
    <row r="8" spans="1:12" s="1" customFormat="1" ht="15.75" x14ac:dyDescent="0.25">
      <c r="A8" s="14"/>
      <c r="B8" s="4"/>
      <c r="C8" s="15"/>
      <c r="D8" s="4"/>
      <c r="E8" s="4"/>
      <c r="F8" s="4"/>
      <c r="G8" s="4"/>
      <c r="H8" s="4"/>
      <c r="I8" s="16"/>
      <c r="L8" s="6"/>
    </row>
    <row r="9" spans="1:12" s="1" customFormat="1" ht="15.75" x14ac:dyDescent="0.25">
      <c r="A9" s="101" t="s">
        <v>0</v>
      </c>
      <c r="B9" s="102" t="s">
        <v>1</v>
      </c>
      <c r="C9" s="103" t="s">
        <v>2</v>
      </c>
      <c r="D9" s="102" t="s">
        <v>3</v>
      </c>
      <c r="E9" s="102" t="s">
        <v>4</v>
      </c>
      <c r="F9" s="102" t="s">
        <v>5</v>
      </c>
      <c r="G9" s="102"/>
      <c r="H9" s="102" t="s">
        <v>8</v>
      </c>
      <c r="I9" s="104" t="s">
        <v>9</v>
      </c>
      <c r="L9" s="6"/>
    </row>
    <row r="10" spans="1:12" s="1" customFormat="1" ht="31.5" customHeight="1" x14ac:dyDescent="0.25">
      <c r="A10" s="101"/>
      <c r="B10" s="102"/>
      <c r="C10" s="103"/>
      <c r="D10" s="102"/>
      <c r="E10" s="102"/>
      <c r="F10" s="34" t="s">
        <v>6</v>
      </c>
      <c r="G10" s="34" t="s">
        <v>7</v>
      </c>
      <c r="H10" s="102"/>
      <c r="I10" s="104"/>
      <c r="L10" s="6"/>
    </row>
    <row r="11" spans="1:12" s="1" customFormat="1" ht="18.75" customHeight="1" x14ac:dyDescent="0.25">
      <c r="A11" s="17" t="s">
        <v>16</v>
      </c>
      <c r="B11" s="3"/>
      <c r="C11" s="8"/>
      <c r="D11" s="3"/>
      <c r="E11" s="3"/>
      <c r="F11" s="3"/>
      <c r="G11" s="8"/>
      <c r="H11" s="3"/>
      <c r="I11" s="18"/>
      <c r="L11" s="6"/>
    </row>
    <row r="12" spans="1:12" s="1" customFormat="1" ht="15.75" x14ac:dyDescent="0.25">
      <c r="A12" s="19" t="s">
        <v>17</v>
      </c>
      <c r="B12" s="3" t="s">
        <v>23</v>
      </c>
      <c r="C12" s="8">
        <v>1450000</v>
      </c>
      <c r="D12" s="3"/>
      <c r="E12" s="3"/>
      <c r="F12" s="13"/>
      <c r="G12" s="8"/>
      <c r="H12" s="3"/>
      <c r="I12" s="18"/>
      <c r="L12" s="6"/>
    </row>
    <row r="13" spans="1:12" s="1" customFormat="1" ht="15.75" x14ac:dyDescent="0.25">
      <c r="A13" s="39" t="s">
        <v>68</v>
      </c>
      <c r="B13" s="3"/>
      <c r="C13" s="8">
        <v>150000</v>
      </c>
      <c r="D13" s="3"/>
      <c r="E13" s="3"/>
      <c r="F13" s="13"/>
      <c r="G13" s="8">
        <v>41570</v>
      </c>
      <c r="H13" s="3"/>
      <c r="I13" s="18"/>
      <c r="L13" s="6"/>
    </row>
    <row r="14" spans="1:12" s="1" customFormat="1" ht="15.75" x14ac:dyDescent="0.25">
      <c r="A14" s="39" t="s">
        <v>69</v>
      </c>
      <c r="B14" s="3"/>
      <c r="C14" s="8">
        <v>200000</v>
      </c>
      <c r="D14" s="3"/>
      <c r="E14" s="3"/>
      <c r="F14" s="13"/>
      <c r="G14" s="8">
        <v>90368.26</v>
      </c>
      <c r="H14" s="3"/>
      <c r="I14" s="18"/>
      <c r="L14" s="6"/>
    </row>
    <row r="15" spans="1:12" s="1" customFormat="1" ht="15.75" x14ac:dyDescent="0.25">
      <c r="A15" s="39" t="s">
        <v>71</v>
      </c>
      <c r="B15" s="3"/>
      <c r="C15" s="8">
        <v>330000</v>
      </c>
      <c r="D15" s="3"/>
      <c r="E15" s="3"/>
      <c r="F15" s="13"/>
      <c r="G15" s="8"/>
      <c r="H15" s="3"/>
      <c r="I15" s="18"/>
      <c r="L15" s="6"/>
    </row>
    <row r="16" spans="1:12" s="1" customFormat="1" ht="15.75" x14ac:dyDescent="0.25">
      <c r="A16" s="39" t="s">
        <v>72</v>
      </c>
      <c r="B16" s="3"/>
      <c r="C16" s="8">
        <v>1050000</v>
      </c>
      <c r="D16" s="12"/>
      <c r="E16" s="12"/>
      <c r="F16" s="13"/>
      <c r="G16" s="8">
        <v>20360</v>
      </c>
      <c r="H16" s="3"/>
      <c r="I16" s="26"/>
      <c r="L16" s="6"/>
    </row>
    <row r="17" spans="1:12" s="1" customFormat="1" ht="15.75" x14ac:dyDescent="0.25">
      <c r="A17" s="39" t="s">
        <v>75</v>
      </c>
      <c r="B17" s="3"/>
      <c r="C17" s="8">
        <v>2000000</v>
      </c>
      <c r="D17" s="12"/>
      <c r="E17" s="12"/>
      <c r="F17" s="13"/>
      <c r="G17" s="8"/>
      <c r="H17" s="3"/>
      <c r="I17" s="26"/>
      <c r="L17" s="6"/>
    </row>
    <row r="18" spans="1:12" s="1" customFormat="1" ht="15.75" x14ac:dyDescent="0.25">
      <c r="A18" s="19" t="s">
        <v>74</v>
      </c>
      <c r="B18" s="3"/>
      <c r="C18" s="8">
        <v>400000</v>
      </c>
      <c r="D18" s="12"/>
      <c r="E18" s="12"/>
      <c r="F18" s="13"/>
      <c r="G18" s="8"/>
      <c r="H18" s="3"/>
      <c r="I18" s="26"/>
      <c r="L18" s="6"/>
    </row>
    <row r="19" spans="1:12" s="1" customFormat="1" ht="15.75" x14ac:dyDescent="0.25">
      <c r="A19" s="19" t="s">
        <v>50</v>
      </c>
      <c r="B19" s="3"/>
      <c r="C19" s="8">
        <v>300000</v>
      </c>
      <c r="D19" s="12"/>
      <c r="E19" s="12"/>
      <c r="F19" s="13"/>
      <c r="G19" s="8"/>
      <c r="H19" s="3"/>
      <c r="I19" s="26"/>
      <c r="L19" s="6"/>
    </row>
    <row r="20" spans="1:12" s="1" customFormat="1" ht="15.75" x14ac:dyDescent="0.25">
      <c r="A20" s="39" t="s">
        <v>76</v>
      </c>
      <c r="B20" s="3"/>
      <c r="C20" s="8">
        <v>5000000</v>
      </c>
      <c r="D20" s="12"/>
      <c r="E20" s="12"/>
      <c r="F20" s="13"/>
      <c r="G20" s="8"/>
      <c r="H20" s="3"/>
      <c r="I20" s="26"/>
      <c r="L20" s="6"/>
    </row>
    <row r="21" spans="1:12" s="1" customFormat="1" ht="15.75" x14ac:dyDescent="0.25">
      <c r="A21" s="19"/>
      <c r="B21" s="3"/>
      <c r="C21" s="8"/>
      <c r="D21" s="12"/>
      <c r="E21" s="12"/>
      <c r="F21" s="13"/>
      <c r="G21" s="8"/>
      <c r="H21" s="3"/>
      <c r="I21" s="26"/>
      <c r="L21" s="6"/>
    </row>
    <row r="22" spans="1:12" s="1" customFormat="1" ht="15.75" x14ac:dyDescent="0.25">
      <c r="A22" s="19"/>
      <c r="B22" s="3"/>
      <c r="C22" s="9">
        <f>SUM(C12:C21)</f>
        <v>10880000</v>
      </c>
      <c r="D22" s="3"/>
      <c r="E22" s="3"/>
      <c r="F22" s="13"/>
      <c r="G22" s="9">
        <f>SUM(G12:G21)</f>
        <v>152298.26</v>
      </c>
      <c r="H22" s="3"/>
      <c r="I22" s="26"/>
      <c r="L22" s="6"/>
    </row>
    <row r="23" spans="1:12" s="1" customFormat="1" ht="15.75" x14ac:dyDescent="0.25">
      <c r="A23" s="19"/>
      <c r="B23" s="3"/>
      <c r="C23" s="8"/>
      <c r="D23" s="3"/>
      <c r="E23" s="3"/>
      <c r="F23" s="13"/>
      <c r="G23" s="8"/>
      <c r="H23" s="3"/>
      <c r="I23" s="26"/>
      <c r="L23" s="6"/>
    </row>
    <row r="24" spans="1:12" s="1" customFormat="1" ht="19.5" customHeight="1" x14ac:dyDescent="0.25">
      <c r="A24" s="17" t="s">
        <v>33</v>
      </c>
      <c r="B24" s="3"/>
      <c r="C24" s="8"/>
      <c r="D24" s="3"/>
      <c r="E24" s="3"/>
      <c r="F24" s="13"/>
      <c r="G24" s="8"/>
      <c r="H24" s="3"/>
      <c r="I24" s="26"/>
      <c r="L24" s="6"/>
    </row>
    <row r="25" spans="1:12" s="1" customFormat="1" ht="15.75" x14ac:dyDescent="0.25">
      <c r="A25" s="39" t="s">
        <v>73</v>
      </c>
      <c r="B25" s="3"/>
      <c r="C25" s="8">
        <v>400000</v>
      </c>
      <c r="D25" s="3"/>
      <c r="E25" s="3"/>
      <c r="F25" s="13"/>
      <c r="G25" s="8"/>
      <c r="H25" s="3"/>
      <c r="I25" s="26"/>
      <c r="L25" s="6"/>
    </row>
    <row r="26" spans="1:12" s="1" customFormat="1" ht="15.75" x14ac:dyDescent="0.25">
      <c r="A26" s="39" t="s">
        <v>77</v>
      </c>
      <c r="B26" s="3"/>
      <c r="C26" s="8">
        <v>8545194</v>
      </c>
      <c r="D26" s="3"/>
      <c r="E26" s="3"/>
      <c r="F26" s="13"/>
      <c r="G26" s="8"/>
      <c r="H26" s="3"/>
      <c r="I26" s="26"/>
      <c r="L26" s="6"/>
    </row>
    <row r="27" spans="1:12" s="1" customFormat="1" ht="15.75" x14ac:dyDescent="0.25">
      <c r="A27" s="39" t="s">
        <v>78</v>
      </c>
      <c r="B27" s="3"/>
      <c r="C27" s="8">
        <v>202270.36</v>
      </c>
      <c r="D27" s="3"/>
      <c r="E27" s="3"/>
      <c r="F27" s="13"/>
      <c r="G27" s="8"/>
      <c r="H27" s="3"/>
      <c r="I27" s="26"/>
      <c r="L27" s="6"/>
    </row>
    <row r="28" spans="1:12" s="1" customFormat="1" ht="15.75" x14ac:dyDescent="0.25">
      <c r="A28" s="19"/>
      <c r="B28" s="3"/>
      <c r="C28" s="8"/>
      <c r="D28" s="3"/>
      <c r="E28" s="3"/>
      <c r="F28" s="13"/>
      <c r="G28" s="8"/>
      <c r="H28" s="3"/>
      <c r="I28" s="26"/>
      <c r="L28" s="6"/>
    </row>
    <row r="29" spans="1:12" s="1" customFormat="1" ht="15.75" x14ac:dyDescent="0.25">
      <c r="A29" s="19"/>
      <c r="B29" s="3"/>
      <c r="C29" s="9">
        <f>SUM(C25:C28)</f>
        <v>9147464.3599999994</v>
      </c>
      <c r="D29" s="3"/>
      <c r="E29" s="3"/>
      <c r="F29" s="13"/>
      <c r="G29" s="9">
        <f>SUM(G25:G28)</f>
        <v>0</v>
      </c>
      <c r="H29" s="3"/>
      <c r="I29" s="18"/>
      <c r="L29" s="6"/>
    </row>
    <row r="30" spans="1:12" s="1" customFormat="1" ht="15.75" x14ac:dyDescent="0.25">
      <c r="A30" s="19"/>
      <c r="B30" s="3"/>
      <c r="C30" s="8"/>
      <c r="D30" s="3"/>
      <c r="E30" s="3"/>
      <c r="F30" s="13"/>
      <c r="G30" s="8"/>
      <c r="H30" s="3"/>
      <c r="I30" s="18"/>
      <c r="L30" s="6"/>
    </row>
    <row r="31" spans="1:12" s="1" customFormat="1" ht="21" customHeight="1" x14ac:dyDescent="0.25">
      <c r="A31" s="20" t="s">
        <v>34</v>
      </c>
      <c r="B31" s="3"/>
      <c r="C31" s="8"/>
      <c r="D31" s="3"/>
      <c r="E31" s="3"/>
      <c r="F31" s="13"/>
      <c r="G31" s="8"/>
      <c r="H31" s="3"/>
      <c r="I31" s="18"/>
      <c r="L31" s="6"/>
    </row>
    <row r="32" spans="1:12" s="1" customFormat="1" ht="15.75" x14ac:dyDescent="0.25">
      <c r="A32" s="39" t="s">
        <v>70</v>
      </c>
      <c r="B32" s="3"/>
      <c r="C32" s="8">
        <v>85855</v>
      </c>
      <c r="D32" s="3"/>
      <c r="E32" s="3"/>
      <c r="F32" s="13"/>
      <c r="G32" s="8"/>
      <c r="H32" s="3"/>
      <c r="I32" s="18"/>
      <c r="L32" s="6"/>
    </row>
    <row r="33" spans="1:12" s="1" customFormat="1" ht="15.75" x14ac:dyDescent="0.25">
      <c r="A33" s="19"/>
      <c r="B33" s="3"/>
      <c r="C33" s="8"/>
      <c r="D33" s="3"/>
      <c r="E33" s="3"/>
      <c r="F33" s="13"/>
      <c r="G33" s="8"/>
      <c r="H33" s="3"/>
      <c r="I33" s="18"/>
      <c r="L33" s="6"/>
    </row>
    <row r="34" spans="1:12" s="1" customFormat="1" ht="15.75" x14ac:dyDescent="0.25">
      <c r="A34" s="19"/>
      <c r="B34" s="3"/>
      <c r="C34" s="9">
        <f>SUM(C32:C33)</f>
        <v>85855</v>
      </c>
      <c r="D34" s="3"/>
      <c r="E34" s="3"/>
      <c r="F34" s="13"/>
      <c r="G34" s="8"/>
      <c r="H34" s="3"/>
      <c r="I34" s="18"/>
      <c r="L34" s="6"/>
    </row>
    <row r="35" spans="1:12" s="1" customFormat="1" ht="15.75" x14ac:dyDescent="0.25">
      <c r="A35" s="19"/>
      <c r="B35" s="3"/>
      <c r="C35" s="9">
        <f>C22+C29+C34</f>
        <v>20113319.359999999</v>
      </c>
      <c r="D35" s="9"/>
      <c r="E35" s="9"/>
      <c r="F35" s="9"/>
      <c r="G35" s="9">
        <f>G22+G29+G34</f>
        <v>152298.26</v>
      </c>
      <c r="H35" s="3"/>
      <c r="I35" s="18"/>
      <c r="L35" s="6"/>
    </row>
    <row r="36" spans="1:12" x14ac:dyDescent="0.25">
      <c r="A36" s="14"/>
      <c r="B36" s="4"/>
      <c r="C36" s="15"/>
      <c r="D36" s="4"/>
      <c r="E36" s="4"/>
      <c r="F36" s="4"/>
      <c r="G36" s="4"/>
      <c r="H36" s="4"/>
      <c r="I36" s="16"/>
    </row>
    <row r="37" spans="1:12" ht="47.25" customHeight="1" x14ac:dyDescent="0.25">
      <c r="A37" s="90" t="s">
        <v>13</v>
      </c>
      <c r="B37" s="91"/>
      <c r="C37" s="91"/>
      <c r="D37" s="91"/>
      <c r="E37" s="91"/>
      <c r="F37" s="4"/>
      <c r="G37" s="4"/>
      <c r="H37" s="4"/>
      <c r="I37" s="16"/>
    </row>
    <row r="38" spans="1:12" x14ac:dyDescent="0.25">
      <c r="A38" s="14"/>
      <c r="B38" s="4"/>
      <c r="C38" s="15"/>
      <c r="D38" s="4"/>
      <c r="E38" s="4"/>
      <c r="F38" s="4"/>
      <c r="G38" s="4"/>
      <c r="H38" s="4"/>
      <c r="I38" s="16"/>
    </row>
    <row r="39" spans="1:12" x14ac:dyDescent="0.25">
      <c r="A39" s="14"/>
      <c r="B39" s="4"/>
      <c r="C39" s="15"/>
      <c r="D39" s="4"/>
      <c r="E39" s="4"/>
      <c r="F39" s="4"/>
      <c r="G39" s="4"/>
      <c r="H39" s="4"/>
      <c r="I39" s="16"/>
    </row>
    <row r="40" spans="1:12" x14ac:dyDescent="0.25">
      <c r="A40" s="21" t="s">
        <v>40</v>
      </c>
      <c r="B40" s="11"/>
      <c r="C40" s="15"/>
      <c r="D40" s="4"/>
      <c r="E40" s="4"/>
      <c r="F40" s="4"/>
      <c r="G40" s="92" t="s">
        <v>79</v>
      </c>
      <c r="H40" s="92"/>
      <c r="I40" s="16"/>
    </row>
    <row r="41" spans="1:12" x14ac:dyDescent="0.25">
      <c r="A41" s="93" t="s">
        <v>14</v>
      </c>
      <c r="B41" s="94"/>
      <c r="C41" s="15"/>
      <c r="D41" s="4"/>
      <c r="E41" s="4"/>
      <c r="F41" s="4"/>
      <c r="G41" s="94" t="s">
        <v>10</v>
      </c>
      <c r="H41" s="94"/>
      <c r="I41" s="16"/>
    </row>
    <row r="42" spans="1:12" ht="15.75" thickBot="1" x14ac:dyDescent="0.3">
      <c r="A42" s="22"/>
      <c r="B42" s="23"/>
      <c r="C42" s="24"/>
      <c r="D42" s="23"/>
      <c r="E42" s="23"/>
      <c r="F42" s="23"/>
      <c r="G42" s="23"/>
      <c r="H42" s="23"/>
      <c r="I42" s="25"/>
    </row>
    <row r="47" spans="1:12" ht="15.75" x14ac:dyDescent="0.25">
      <c r="A47" s="2" t="s">
        <v>12</v>
      </c>
      <c r="B47" s="1"/>
      <c r="C47" s="6"/>
      <c r="D47" s="1"/>
      <c r="E47" s="1"/>
      <c r="F47" s="1"/>
      <c r="G47" s="1"/>
      <c r="H47" s="1"/>
      <c r="I47" s="1"/>
    </row>
    <row r="48" spans="1:12" ht="16.5" thickBot="1" x14ac:dyDescent="0.3">
      <c r="A48" s="1"/>
      <c r="B48" s="1"/>
      <c r="C48" s="6"/>
      <c r="D48" s="1"/>
      <c r="E48" s="1"/>
      <c r="F48" s="1"/>
      <c r="G48" s="1"/>
      <c r="H48" s="1"/>
      <c r="I48" s="1"/>
    </row>
    <row r="49" spans="1:9" x14ac:dyDescent="0.25">
      <c r="A49" s="95" t="s">
        <v>11</v>
      </c>
      <c r="B49" s="96"/>
      <c r="C49" s="96"/>
      <c r="D49" s="96"/>
      <c r="E49" s="96"/>
      <c r="F49" s="96"/>
      <c r="G49" s="96"/>
      <c r="H49" s="96"/>
      <c r="I49" s="97"/>
    </row>
    <row r="50" spans="1:9" x14ac:dyDescent="0.25">
      <c r="A50" s="98" t="s">
        <v>45</v>
      </c>
      <c r="B50" s="99"/>
      <c r="C50" s="99"/>
      <c r="D50" s="99"/>
      <c r="E50" s="99"/>
      <c r="F50" s="99"/>
      <c r="G50" s="99"/>
      <c r="H50" s="99"/>
      <c r="I50" s="100"/>
    </row>
    <row r="51" spans="1:9" x14ac:dyDescent="0.25">
      <c r="A51" s="98" t="s">
        <v>103</v>
      </c>
      <c r="B51" s="99"/>
      <c r="C51" s="99"/>
      <c r="D51" s="99"/>
      <c r="E51" s="99"/>
      <c r="F51" s="99"/>
      <c r="G51" s="99"/>
      <c r="H51" s="99"/>
      <c r="I51" s="100"/>
    </row>
    <row r="52" spans="1:9" x14ac:dyDescent="0.25">
      <c r="A52" s="14"/>
      <c r="B52" s="4"/>
      <c r="C52" s="15"/>
      <c r="D52" s="4"/>
      <c r="E52" s="4"/>
      <c r="F52" s="4"/>
      <c r="G52" s="4"/>
      <c r="H52" s="4"/>
      <c r="I52" s="16"/>
    </row>
    <row r="53" spans="1:9" x14ac:dyDescent="0.25">
      <c r="A53" s="14" t="s">
        <v>15</v>
      </c>
      <c r="B53" s="4"/>
      <c r="C53" s="15"/>
      <c r="D53" s="4"/>
      <c r="E53" s="4"/>
      <c r="F53" s="4"/>
      <c r="G53" s="4"/>
      <c r="H53" s="4"/>
      <c r="I53" s="16"/>
    </row>
    <row r="54" spans="1:9" x14ac:dyDescent="0.25">
      <c r="A54" s="14"/>
      <c r="B54" s="4"/>
      <c r="C54" s="15"/>
      <c r="D54" s="4"/>
      <c r="E54" s="4"/>
      <c r="F54" s="4"/>
      <c r="G54" s="4"/>
      <c r="H54" s="4"/>
      <c r="I54" s="16"/>
    </row>
    <row r="55" spans="1:9" x14ac:dyDescent="0.25">
      <c r="A55" s="101" t="s">
        <v>0</v>
      </c>
      <c r="B55" s="102" t="s">
        <v>1</v>
      </c>
      <c r="C55" s="103" t="s">
        <v>2</v>
      </c>
      <c r="D55" s="102" t="s">
        <v>3</v>
      </c>
      <c r="E55" s="102" t="s">
        <v>4</v>
      </c>
      <c r="F55" s="102" t="s">
        <v>5</v>
      </c>
      <c r="G55" s="102"/>
      <c r="H55" s="102" t="s">
        <v>8</v>
      </c>
      <c r="I55" s="104" t="s">
        <v>9</v>
      </c>
    </row>
    <row r="56" spans="1:9" ht="30" x14ac:dyDescent="0.25">
      <c r="A56" s="101"/>
      <c r="B56" s="102"/>
      <c r="C56" s="103"/>
      <c r="D56" s="102"/>
      <c r="E56" s="102"/>
      <c r="F56" s="35" t="s">
        <v>6</v>
      </c>
      <c r="G56" s="35" t="s">
        <v>7</v>
      </c>
      <c r="H56" s="102"/>
      <c r="I56" s="104"/>
    </row>
    <row r="57" spans="1:9" x14ac:dyDescent="0.25">
      <c r="A57" s="17" t="s">
        <v>16</v>
      </c>
      <c r="B57" s="3"/>
      <c r="C57" s="8"/>
      <c r="D57" s="3"/>
      <c r="E57" s="3"/>
      <c r="F57" s="3"/>
      <c r="G57" s="8"/>
      <c r="H57" s="3"/>
      <c r="I57" s="18"/>
    </row>
    <row r="58" spans="1:9" x14ac:dyDescent="0.25">
      <c r="A58" s="19" t="s">
        <v>17</v>
      </c>
      <c r="B58" s="3" t="s">
        <v>23</v>
      </c>
      <c r="C58" s="8">
        <v>1450000</v>
      </c>
      <c r="D58" s="3"/>
      <c r="E58" s="3"/>
      <c r="F58" s="13"/>
      <c r="G58" s="8"/>
      <c r="H58" s="3"/>
      <c r="I58" s="18"/>
    </row>
    <row r="59" spans="1:9" x14ac:dyDescent="0.25">
      <c r="A59" s="39" t="s">
        <v>68</v>
      </c>
      <c r="B59" s="3"/>
      <c r="C59" s="8">
        <v>150000</v>
      </c>
      <c r="D59" s="3"/>
      <c r="E59" s="3"/>
      <c r="F59" s="13"/>
      <c r="G59" s="8">
        <f>91900+8055</f>
        <v>99955</v>
      </c>
      <c r="H59" s="3"/>
      <c r="I59" s="18"/>
    </row>
    <row r="60" spans="1:9" x14ac:dyDescent="0.25">
      <c r="A60" s="39" t="s">
        <v>69</v>
      </c>
      <c r="B60" s="3"/>
      <c r="C60" s="8">
        <v>200000</v>
      </c>
      <c r="D60" s="3"/>
      <c r="E60" s="3"/>
      <c r="F60" s="13"/>
      <c r="G60" s="8">
        <f>161718.26+2465</f>
        <v>164183.26</v>
      </c>
      <c r="H60" s="3"/>
      <c r="I60" s="18"/>
    </row>
    <row r="61" spans="1:9" x14ac:dyDescent="0.25">
      <c r="A61" s="39" t="s">
        <v>71</v>
      </c>
      <c r="B61" s="3"/>
      <c r="C61" s="8">
        <v>330000</v>
      </c>
      <c r="D61" s="3"/>
      <c r="E61" s="3"/>
      <c r="F61" s="13"/>
      <c r="G61" s="8"/>
      <c r="H61" s="3"/>
      <c r="I61" s="18"/>
    </row>
    <row r="62" spans="1:9" x14ac:dyDescent="0.25">
      <c r="A62" s="39" t="s">
        <v>72</v>
      </c>
      <c r="B62" s="3"/>
      <c r="C62" s="8">
        <v>1050000</v>
      </c>
      <c r="D62" s="12"/>
      <c r="E62" s="12"/>
      <c r="F62" s="13"/>
      <c r="G62" s="8">
        <f>196980.7+16200</f>
        <v>213180.7</v>
      </c>
      <c r="H62" s="3"/>
      <c r="I62" s="26"/>
    </row>
    <row r="63" spans="1:9" x14ac:dyDescent="0.25">
      <c r="A63" s="39" t="s">
        <v>75</v>
      </c>
      <c r="B63" s="3"/>
      <c r="C63" s="8">
        <v>2000000</v>
      </c>
      <c r="D63" s="12"/>
      <c r="E63" s="12"/>
      <c r="F63" s="13"/>
      <c r="G63" s="8"/>
      <c r="H63" s="3"/>
      <c r="I63" s="26"/>
    </row>
    <row r="64" spans="1:9" x14ac:dyDescent="0.25">
      <c r="A64" s="19" t="s">
        <v>74</v>
      </c>
      <c r="B64" s="3"/>
      <c r="C64" s="8">
        <v>400000</v>
      </c>
      <c r="D64" s="12"/>
      <c r="E64" s="12"/>
      <c r="F64" s="13"/>
      <c r="G64" s="8"/>
      <c r="H64" s="3"/>
      <c r="I64" s="26"/>
    </row>
    <row r="65" spans="1:9" x14ac:dyDescent="0.25">
      <c r="A65" s="19" t="s">
        <v>50</v>
      </c>
      <c r="B65" s="3"/>
      <c r="C65" s="8">
        <v>300000</v>
      </c>
      <c r="D65" s="12"/>
      <c r="E65" s="12"/>
      <c r="F65" s="13"/>
      <c r="G65" s="8"/>
      <c r="H65" s="3"/>
      <c r="I65" s="26"/>
    </row>
    <row r="66" spans="1:9" x14ac:dyDescent="0.25">
      <c r="A66" s="39" t="s">
        <v>76</v>
      </c>
      <c r="B66" s="3"/>
      <c r="C66" s="8">
        <v>5000000</v>
      </c>
      <c r="D66" s="12"/>
      <c r="E66" s="12"/>
      <c r="F66" s="13"/>
      <c r="G66" s="8"/>
      <c r="H66" s="3"/>
      <c r="I66" s="26"/>
    </row>
    <row r="67" spans="1:9" x14ac:dyDescent="0.25">
      <c r="A67" s="19"/>
      <c r="B67" s="3"/>
      <c r="C67" s="8"/>
      <c r="D67" s="12"/>
      <c r="E67" s="12"/>
      <c r="F67" s="13"/>
      <c r="G67" s="8"/>
      <c r="H67" s="3"/>
      <c r="I67" s="26"/>
    </row>
    <row r="68" spans="1:9" x14ac:dyDescent="0.25">
      <c r="A68" s="19"/>
      <c r="B68" s="3"/>
      <c r="C68" s="9">
        <f>SUM(C58:C67)</f>
        <v>10880000</v>
      </c>
      <c r="D68" s="3"/>
      <c r="E68" s="3"/>
      <c r="F68" s="13"/>
      <c r="G68" s="9">
        <f>SUM(G58:G67)</f>
        <v>477318.96</v>
      </c>
      <c r="H68" s="3"/>
      <c r="I68" s="26"/>
    </row>
    <row r="69" spans="1:9" x14ac:dyDescent="0.25">
      <c r="A69" s="19"/>
      <c r="B69" s="3"/>
      <c r="C69" s="8"/>
      <c r="D69" s="3"/>
      <c r="E69" s="3"/>
      <c r="F69" s="13"/>
      <c r="G69" s="8"/>
      <c r="H69" s="3"/>
      <c r="I69" s="26"/>
    </row>
    <row r="70" spans="1:9" x14ac:dyDescent="0.25">
      <c r="A70" s="17" t="s">
        <v>33</v>
      </c>
      <c r="B70" s="3"/>
      <c r="C70" s="8"/>
      <c r="D70" s="3"/>
      <c r="E70" s="3"/>
      <c r="F70" s="13"/>
      <c r="G70" s="8"/>
      <c r="H70" s="3"/>
      <c r="I70" s="26"/>
    </row>
    <row r="71" spans="1:9" x14ac:dyDescent="0.25">
      <c r="A71" s="39" t="s">
        <v>73</v>
      </c>
      <c r="B71" s="3"/>
      <c r="C71" s="8">
        <v>400000</v>
      </c>
      <c r="D71" s="3"/>
      <c r="E71" s="3"/>
      <c r="F71" s="13"/>
      <c r="G71" s="8">
        <v>4808</v>
      </c>
      <c r="H71" s="3"/>
      <c r="I71" s="26"/>
    </row>
    <row r="72" spans="1:9" x14ac:dyDescent="0.25">
      <c r="A72" s="39" t="s">
        <v>77</v>
      </c>
      <c r="B72" s="3"/>
      <c r="C72" s="8">
        <v>8545194</v>
      </c>
      <c r="D72" s="3"/>
      <c r="E72" s="3"/>
      <c r="F72" s="13"/>
      <c r="G72" s="8"/>
      <c r="H72" s="3"/>
      <c r="I72" s="26"/>
    </row>
    <row r="73" spans="1:9" x14ac:dyDescent="0.25">
      <c r="A73" s="39" t="s">
        <v>78</v>
      </c>
      <c r="B73" s="3"/>
      <c r="C73" s="8">
        <v>202270.36</v>
      </c>
      <c r="D73" s="3"/>
      <c r="E73" s="3"/>
      <c r="F73" s="13"/>
      <c r="G73" s="8"/>
      <c r="H73" s="3"/>
      <c r="I73" s="26"/>
    </row>
    <row r="74" spans="1:9" x14ac:dyDescent="0.25">
      <c r="A74" s="19"/>
      <c r="B74" s="3"/>
      <c r="C74" s="8"/>
      <c r="D74" s="3"/>
      <c r="E74" s="3"/>
      <c r="F74" s="13"/>
      <c r="G74" s="8"/>
      <c r="H74" s="3"/>
      <c r="I74" s="26"/>
    </row>
    <row r="75" spans="1:9" x14ac:dyDescent="0.25">
      <c r="A75" s="19"/>
      <c r="B75" s="3"/>
      <c r="C75" s="9">
        <f>SUM(C71:C74)</f>
        <v>9147464.3599999994</v>
      </c>
      <c r="D75" s="3"/>
      <c r="E75" s="3"/>
      <c r="F75" s="13"/>
      <c r="G75" s="9">
        <f>SUM(G71:G74)</f>
        <v>4808</v>
      </c>
      <c r="H75" s="3"/>
      <c r="I75" s="18"/>
    </row>
    <row r="76" spans="1:9" x14ac:dyDescent="0.25">
      <c r="A76" s="19"/>
      <c r="B76" s="3"/>
      <c r="C76" s="8"/>
      <c r="D76" s="3"/>
      <c r="E76" s="3"/>
      <c r="F76" s="13"/>
      <c r="G76" s="8"/>
      <c r="H76" s="3"/>
      <c r="I76" s="18"/>
    </row>
    <row r="77" spans="1:9" x14ac:dyDescent="0.25">
      <c r="A77" s="20" t="s">
        <v>34</v>
      </c>
      <c r="B77" s="3"/>
      <c r="C77" s="8"/>
      <c r="D77" s="3"/>
      <c r="E77" s="3"/>
      <c r="F77" s="13"/>
      <c r="G77" s="8"/>
      <c r="H77" s="3"/>
      <c r="I77" s="18"/>
    </row>
    <row r="78" spans="1:9" x14ac:dyDescent="0.25">
      <c r="A78" s="39" t="s">
        <v>70</v>
      </c>
      <c r="B78" s="3"/>
      <c r="C78" s="8">
        <v>85855</v>
      </c>
      <c r="D78" s="3"/>
      <c r="E78" s="3"/>
      <c r="F78" s="13"/>
      <c r="G78" s="8"/>
      <c r="H78" s="3"/>
      <c r="I78" s="18"/>
    </row>
    <row r="79" spans="1:9" x14ac:dyDescent="0.25">
      <c r="A79" s="19"/>
      <c r="B79" s="3"/>
      <c r="C79" s="8"/>
      <c r="D79" s="3"/>
      <c r="E79" s="3"/>
      <c r="F79" s="13"/>
      <c r="G79" s="8"/>
      <c r="H79" s="3"/>
      <c r="I79" s="18"/>
    </row>
    <row r="80" spans="1:9" x14ac:dyDescent="0.25">
      <c r="A80" s="19"/>
      <c r="B80" s="3"/>
      <c r="C80" s="9">
        <f>SUM(C78:C79)</f>
        <v>85855</v>
      </c>
      <c r="D80" s="3"/>
      <c r="E80" s="3"/>
      <c r="F80" s="13"/>
      <c r="G80" s="8"/>
      <c r="H80" s="3"/>
      <c r="I80" s="18"/>
    </row>
    <row r="81" spans="1:13" x14ac:dyDescent="0.25">
      <c r="A81" s="19"/>
      <c r="B81" s="3"/>
      <c r="C81" s="9">
        <f>C68+C75+C80</f>
        <v>20113319.359999999</v>
      </c>
      <c r="D81" s="9"/>
      <c r="E81" s="9"/>
      <c r="F81" s="9"/>
      <c r="G81" s="9">
        <f>G68+G75+G80</f>
        <v>482126.96</v>
      </c>
      <c r="H81" s="3"/>
      <c r="I81" s="18"/>
      <c r="K81" t="s">
        <v>104</v>
      </c>
      <c r="L81" s="7">
        <v>212308.7</v>
      </c>
    </row>
    <row r="82" spans="1:13" x14ac:dyDescent="0.25">
      <c r="A82" s="14"/>
      <c r="B82" s="4"/>
      <c r="C82" s="15"/>
      <c r="D82" s="4"/>
      <c r="E82" s="4"/>
      <c r="F82" s="4"/>
      <c r="G82" s="4"/>
      <c r="H82" s="4"/>
      <c r="I82" s="16"/>
      <c r="K82" t="s">
        <v>105</v>
      </c>
      <c r="L82" s="7">
        <v>269818.26</v>
      </c>
    </row>
    <row r="83" spans="1:13" x14ac:dyDescent="0.25">
      <c r="A83" s="90" t="s">
        <v>13</v>
      </c>
      <c r="B83" s="91"/>
      <c r="C83" s="91"/>
      <c r="D83" s="91"/>
      <c r="E83" s="91"/>
      <c r="F83" s="4"/>
      <c r="G83" s="4"/>
      <c r="H83" s="4"/>
      <c r="I83" s="16"/>
      <c r="L83" s="7">
        <f>SUM(L81:L82)</f>
        <v>482126.96</v>
      </c>
      <c r="M83" s="45">
        <f>G81-L83</f>
        <v>0</v>
      </c>
    </row>
    <row r="84" spans="1:13" x14ac:dyDescent="0.25">
      <c r="A84" s="14"/>
      <c r="B84" s="4"/>
      <c r="C84" s="15"/>
      <c r="D84" s="4"/>
      <c r="E84" s="4"/>
      <c r="F84" s="4"/>
      <c r="G84" s="4"/>
      <c r="H84" s="4"/>
      <c r="I84" s="16"/>
    </row>
    <row r="85" spans="1:13" x14ac:dyDescent="0.25">
      <c r="A85" s="14"/>
      <c r="B85" s="4"/>
      <c r="C85" s="15"/>
      <c r="D85" s="4"/>
      <c r="E85" s="4"/>
      <c r="F85" s="4"/>
      <c r="G85" s="4"/>
      <c r="H85" s="4"/>
      <c r="I85" s="16"/>
    </row>
    <row r="86" spans="1:13" x14ac:dyDescent="0.25">
      <c r="A86" s="21" t="s">
        <v>40</v>
      </c>
      <c r="B86" s="11"/>
      <c r="C86" s="15"/>
      <c r="D86" s="4"/>
      <c r="E86" s="4"/>
      <c r="F86" s="4"/>
      <c r="G86" s="92" t="s">
        <v>79</v>
      </c>
      <c r="H86" s="92"/>
      <c r="I86" s="16"/>
    </row>
    <row r="87" spans="1:13" x14ac:dyDescent="0.25">
      <c r="A87" s="93" t="s">
        <v>14</v>
      </c>
      <c r="B87" s="94"/>
      <c r="C87" s="15"/>
      <c r="D87" s="4"/>
      <c r="E87" s="4"/>
      <c r="F87" s="4"/>
      <c r="G87" s="94" t="s">
        <v>10</v>
      </c>
      <c r="H87" s="94"/>
      <c r="I87" s="16"/>
    </row>
    <row r="88" spans="1:13" ht="15.75" thickBot="1" x14ac:dyDescent="0.3">
      <c r="A88" s="22"/>
      <c r="B88" s="23"/>
      <c r="C88" s="24"/>
      <c r="D88" s="23"/>
      <c r="E88" s="23"/>
      <c r="F88" s="23"/>
      <c r="G88" s="23"/>
      <c r="H88" s="23"/>
      <c r="I88" s="25"/>
    </row>
    <row r="92" spans="1:13" ht="15.75" x14ac:dyDescent="0.25">
      <c r="A92" s="2" t="s">
        <v>12</v>
      </c>
      <c r="B92" s="1"/>
      <c r="C92" s="6"/>
      <c r="D92" s="1"/>
      <c r="E92" s="1"/>
      <c r="F92" s="1"/>
      <c r="G92" s="1"/>
      <c r="H92" s="1"/>
      <c r="I92" s="1"/>
    </row>
    <row r="93" spans="1:13" ht="16.5" thickBot="1" x14ac:dyDescent="0.3">
      <c r="A93" s="1"/>
      <c r="B93" s="1"/>
      <c r="C93" s="6"/>
      <c r="D93" s="1"/>
      <c r="E93" s="1"/>
      <c r="F93" s="1"/>
      <c r="G93" s="1"/>
      <c r="H93" s="1"/>
      <c r="I93" s="1"/>
    </row>
    <row r="94" spans="1:13" x14ac:dyDescent="0.25">
      <c r="A94" s="95" t="s">
        <v>11</v>
      </c>
      <c r="B94" s="96"/>
      <c r="C94" s="96"/>
      <c r="D94" s="96"/>
      <c r="E94" s="96"/>
      <c r="F94" s="96"/>
      <c r="G94" s="96"/>
      <c r="H94" s="96"/>
      <c r="I94" s="97"/>
    </row>
    <row r="95" spans="1:13" x14ac:dyDescent="0.25">
      <c r="A95" s="98" t="s">
        <v>45</v>
      </c>
      <c r="B95" s="99"/>
      <c r="C95" s="99"/>
      <c r="D95" s="99"/>
      <c r="E95" s="99"/>
      <c r="F95" s="99"/>
      <c r="G95" s="99"/>
      <c r="H95" s="99"/>
      <c r="I95" s="100"/>
    </row>
    <row r="96" spans="1:13" x14ac:dyDescent="0.25">
      <c r="A96" s="98" t="s">
        <v>106</v>
      </c>
      <c r="B96" s="99"/>
      <c r="C96" s="99"/>
      <c r="D96" s="99"/>
      <c r="E96" s="99"/>
      <c r="F96" s="99"/>
      <c r="G96" s="99"/>
      <c r="H96" s="99"/>
      <c r="I96" s="100"/>
    </row>
    <row r="97" spans="1:9" x14ac:dyDescent="0.25">
      <c r="A97" s="14"/>
      <c r="B97" s="4"/>
      <c r="C97" s="15"/>
      <c r="D97" s="4"/>
      <c r="E97" s="4"/>
      <c r="F97" s="4"/>
      <c r="G97" s="4"/>
      <c r="H97" s="4"/>
      <c r="I97" s="16"/>
    </row>
    <row r="98" spans="1:9" x14ac:dyDescent="0.25">
      <c r="A98" s="14" t="s">
        <v>15</v>
      </c>
      <c r="B98" s="4"/>
      <c r="C98" s="15"/>
      <c r="D98" s="4"/>
      <c r="E98" s="4"/>
      <c r="F98" s="4"/>
      <c r="G98" s="4"/>
      <c r="H98" s="4"/>
      <c r="I98" s="16"/>
    </row>
    <row r="99" spans="1:9" x14ac:dyDescent="0.25">
      <c r="A99" s="14"/>
      <c r="B99" s="4"/>
      <c r="C99" s="15"/>
      <c r="D99" s="4"/>
      <c r="E99" s="4"/>
      <c r="F99" s="4"/>
      <c r="G99" s="4"/>
      <c r="H99" s="4"/>
      <c r="I99" s="16"/>
    </row>
    <row r="100" spans="1:9" x14ac:dyDescent="0.25">
      <c r="A100" s="101" t="s">
        <v>0</v>
      </c>
      <c r="B100" s="102" t="s">
        <v>1</v>
      </c>
      <c r="C100" s="103" t="s">
        <v>2</v>
      </c>
      <c r="D100" s="102" t="s">
        <v>3</v>
      </c>
      <c r="E100" s="102" t="s">
        <v>4</v>
      </c>
      <c r="F100" s="102" t="s">
        <v>5</v>
      </c>
      <c r="G100" s="102"/>
      <c r="H100" s="102" t="s">
        <v>8</v>
      </c>
      <c r="I100" s="104" t="s">
        <v>9</v>
      </c>
    </row>
    <row r="101" spans="1:9" ht="30" x14ac:dyDescent="0.25">
      <c r="A101" s="101"/>
      <c r="B101" s="102"/>
      <c r="C101" s="103"/>
      <c r="D101" s="102"/>
      <c r="E101" s="102"/>
      <c r="F101" s="44" t="s">
        <v>6</v>
      </c>
      <c r="G101" s="44" t="s">
        <v>7</v>
      </c>
      <c r="H101" s="102"/>
      <c r="I101" s="104"/>
    </row>
    <row r="102" spans="1:9" x14ac:dyDescent="0.25">
      <c r="A102" s="17" t="s">
        <v>16</v>
      </c>
      <c r="B102" s="3"/>
      <c r="C102" s="8"/>
      <c r="D102" s="3"/>
      <c r="E102" s="3"/>
      <c r="F102" s="3"/>
      <c r="G102" s="8"/>
      <c r="H102" s="3"/>
      <c r="I102" s="18"/>
    </row>
    <row r="103" spans="1:9" x14ac:dyDescent="0.25">
      <c r="A103" s="19" t="s">
        <v>17</v>
      </c>
      <c r="B103" s="3" t="s">
        <v>23</v>
      </c>
      <c r="C103" s="8">
        <v>1450000</v>
      </c>
      <c r="D103" s="3"/>
      <c r="E103" s="3"/>
      <c r="F103" s="13"/>
      <c r="G103" s="8"/>
      <c r="H103" s="3"/>
      <c r="I103" s="18"/>
    </row>
    <row r="104" spans="1:9" x14ac:dyDescent="0.25">
      <c r="A104" s="39" t="s">
        <v>68</v>
      </c>
      <c r="B104" s="3"/>
      <c r="C104" s="8">
        <f>150000+159745</f>
        <v>309745</v>
      </c>
      <c r="D104" s="3"/>
      <c r="E104" s="3"/>
      <c r="F104" s="13"/>
      <c r="G104" s="8">
        <f>91900+8055+53531</f>
        <v>153486</v>
      </c>
      <c r="H104" s="3"/>
      <c r="I104" s="18"/>
    </row>
    <row r="105" spans="1:9" x14ac:dyDescent="0.25">
      <c r="A105" s="39" t="s">
        <v>69</v>
      </c>
      <c r="B105" s="3"/>
      <c r="C105" s="8">
        <v>200000</v>
      </c>
      <c r="D105" s="3"/>
      <c r="E105" s="3"/>
      <c r="F105" s="13"/>
      <c r="G105" s="8">
        <f>161718.26+2465</f>
        <v>164183.26</v>
      </c>
      <c r="H105" s="3"/>
      <c r="I105" s="18"/>
    </row>
    <row r="106" spans="1:9" x14ac:dyDescent="0.25">
      <c r="A106" s="39" t="s">
        <v>71</v>
      </c>
      <c r="B106" s="3"/>
      <c r="C106" s="8">
        <v>330000</v>
      </c>
      <c r="D106" s="3"/>
      <c r="E106" s="3"/>
      <c r="F106" s="13"/>
      <c r="G106" s="8"/>
      <c r="H106" s="3"/>
      <c r="I106" s="18"/>
    </row>
    <row r="107" spans="1:9" x14ac:dyDescent="0.25">
      <c r="A107" s="39" t="s">
        <v>72</v>
      </c>
      <c r="B107" s="3"/>
      <c r="C107" s="8">
        <v>1050000</v>
      </c>
      <c r="D107" s="12"/>
      <c r="E107" s="12"/>
      <c r="F107" s="13"/>
      <c r="G107" s="8">
        <f>196980.7+16200+372355.5</f>
        <v>585536.19999999995</v>
      </c>
      <c r="H107" s="3"/>
      <c r="I107" s="26"/>
    </row>
    <row r="108" spans="1:9" x14ac:dyDescent="0.25">
      <c r="A108" s="39" t="s">
        <v>75</v>
      </c>
      <c r="B108" s="3"/>
      <c r="C108" s="8">
        <v>2000000</v>
      </c>
      <c r="D108" s="12"/>
      <c r="E108" s="12"/>
      <c r="F108" s="13"/>
      <c r="G108" s="8"/>
      <c r="H108" s="3"/>
      <c r="I108" s="26"/>
    </row>
    <row r="109" spans="1:9" x14ac:dyDescent="0.25">
      <c r="A109" s="19" t="s">
        <v>74</v>
      </c>
      <c r="B109" s="3"/>
      <c r="C109" s="8">
        <v>400000</v>
      </c>
      <c r="D109" s="12"/>
      <c r="E109" s="12"/>
      <c r="F109" s="13"/>
      <c r="G109" s="8"/>
      <c r="H109" s="3"/>
      <c r="I109" s="26"/>
    </row>
    <row r="110" spans="1:9" x14ac:dyDescent="0.25">
      <c r="A110" s="19" t="s">
        <v>50</v>
      </c>
      <c r="B110" s="3"/>
      <c r="C110" s="8">
        <v>300000</v>
      </c>
      <c r="D110" s="12"/>
      <c r="E110" s="12"/>
      <c r="F110" s="13"/>
      <c r="G110" s="8"/>
      <c r="H110" s="3"/>
      <c r="I110" s="26"/>
    </row>
    <row r="111" spans="1:9" x14ac:dyDescent="0.25">
      <c r="A111" s="39" t="s">
        <v>76</v>
      </c>
      <c r="B111" s="3"/>
      <c r="C111" s="8">
        <v>5000000</v>
      </c>
      <c r="D111" s="12"/>
      <c r="E111" s="12"/>
      <c r="F111" s="13"/>
      <c r="G111" s="8"/>
      <c r="H111" s="3"/>
      <c r="I111" s="26"/>
    </row>
    <row r="112" spans="1:9" x14ac:dyDescent="0.25">
      <c r="A112" s="19"/>
      <c r="B112" s="3"/>
      <c r="C112" s="8"/>
      <c r="D112" s="12"/>
      <c r="E112" s="12"/>
      <c r="F112" s="13"/>
      <c r="G112" s="8"/>
      <c r="H112" s="3"/>
      <c r="I112" s="26"/>
    </row>
    <row r="113" spans="1:9" x14ac:dyDescent="0.25">
      <c r="A113" s="19"/>
      <c r="B113" s="3"/>
      <c r="C113" s="9">
        <f>SUM(C103:C112)</f>
        <v>11039745</v>
      </c>
      <c r="D113" s="3"/>
      <c r="E113" s="3"/>
      <c r="F113" s="13"/>
      <c r="G113" s="9">
        <f>SUM(G103:G112)</f>
        <v>903205.46</v>
      </c>
      <c r="H113" s="3"/>
      <c r="I113" s="26"/>
    </row>
    <row r="114" spans="1:9" x14ac:dyDescent="0.25">
      <c r="A114" s="19"/>
      <c r="B114" s="3"/>
      <c r="C114" s="8"/>
      <c r="D114" s="3"/>
      <c r="E114" s="3"/>
      <c r="F114" s="13"/>
      <c r="G114" s="8"/>
      <c r="H114" s="3"/>
      <c r="I114" s="26"/>
    </row>
    <row r="115" spans="1:9" x14ac:dyDescent="0.25">
      <c r="A115" s="17" t="s">
        <v>33</v>
      </c>
      <c r="B115" s="3"/>
      <c r="C115" s="8"/>
      <c r="D115" s="3"/>
      <c r="E115" s="3"/>
      <c r="F115" s="13"/>
      <c r="G115" s="8"/>
      <c r="H115" s="3"/>
      <c r="I115" s="26"/>
    </row>
    <row r="116" spans="1:9" x14ac:dyDescent="0.25">
      <c r="A116" s="39" t="s">
        <v>73</v>
      </c>
      <c r="B116" s="3"/>
      <c r="C116" s="8">
        <v>400000</v>
      </c>
      <c r="D116" s="3"/>
      <c r="E116" s="3"/>
      <c r="F116" s="13"/>
      <c r="G116" s="8">
        <v>4808</v>
      </c>
      <c r="H116" s="3"/>
      <c r="I116" s="26"/>
    </row>
    <row r="117" spans="1:9" x14ac:dyDescent="0.25">
      <c r="A117" s="39" t="s">
        <v>77</v>
      </c>
      <c r="B117" s="3"/>
      <c r="C117" s="8">
        <v>8545194</v>
      </c>
      <c r="D117" s="3"/>
      <c r="E117" s="3"/>
      <c r="F117" s="13"/>
      <c r="G117" s="8"/>
      <c r="H117" s="3"/>
      <c r="I117" s="26"/>
    </row>
    <row r="118" spans="1:9" x14ac:dyDescent="0.25">
      <c r="A118" s="39" t="s">
        <v>78</v>
      </c>
      <c r="B118" s="3"/>
      <c r="C118" s="8">
        <v>202270.36</v>
      </c>
      <c r="D118" s="3"/>
      <c r="E118" s="3"/>
      <c r="F118" s="13"/>
      <c r="G118" s="8"/>
      <c r="H118" s="3"/>
      <c r="I118" s="26"/>
    </row>
    <row r="119" spans="1:9" x14ac:dyDescent="0.25">
      <c r="A119" s="19"/>
      <c r="B119" s="3"/>
      <c r="C119" s="8"/>
      <c r="D119" s="3"/>
      <c r="E119" s="3"/>
      <c r="F119" s="13"/>
      <c r="G119" s="8"/>
      <c r="H119" s="3"/>
      <c r="I119" s="26"/>
    </row>
    <row r="120" spans="1:9" x14ac:dyDescent="0.25">
      <c r="A120" s="19"/>
      <c r="B120" s="3"/>
      <c r="C120" s="9">
        <f>SUM(C116:C119)</f>
        <v>9147464.3599999994</v>
      </c>
      <c r="D120" s="3"/>
      <c r="E120" s="3"/>
      <c r="F120" s="13"/>
      <c r="G120" s="9">
        <f>SUM(G116:G119)</f>
        <v>4808</v>
      </c>
      <c r="H120" s="3"/>
      <c r="I120" s="18"/>
    </row>
    <row r="121" spans="1:9" x14ac:dyDescent="0.25">
      <c r="A121" s="19"/>
      <c r="B121" s="3"/>
      <c r="C121" s="8"/>
      <c r="D121" s="3"/>
      <c r="E121" s="3"/>
      <c r="F121" s="13"/>
      <c r="G121" s="8"/>
      <c r="H121" s="3"/>
      <c r="I121" s="18"/>
    </row>
    <row r="122" spans="1:9" x14ac:dyDescent="0.25">
      <c r="A122" s="20" t="s">
        <v>34</v>
      </c>
      <c r="B122" s="3"/>
      <c r="C122" s="8"/>
      <c r="D122" s="3"/>
      <c r="E122" s="3"/>
      <c r="F122" s="13"/>
      <c r="G122" s="8"/>
      <c r="H122" s="3"/>
      <c r="I122" s="18"/>
    </row>
    <row r="123" spans="1:9" x14ac:dyDescent="0.25">
      <c r="A123" s="39" t="s">
        <v>70</v>
      </c>
      <c r="B123" s="3"/>
      <c r="C123" s="8">
        <v>85855</v>
      </c>
      <c r="D123" s="3"/>
      <c r="E123" s="3"/>
      <c r="F123" s="13"/>
      <c r="G123" s="8"/>
      <c r="H123" s="3"/>
      <c r="I123" s="18"/>
    </row>
    <row r="124" spans="1:9" x14ac:dyDescent="0.25">
      <c r="A124" s="19"/>
      <c r="B124" s="3"/>
      <c r="C124" s="8"/>
      <c r="D124" s="3"/>
      <c r="E124" s="3"/>
      <c r="F124" s="13"/>
      <c r="G124" s="8"/>
      <c r="H124" s="3"/>
      <c r="I124" s="18"/>
    </row>
    <row r="125" spans="1:9" x14ac:dyDescent="0.25">
      <c r="A125" s="19"/>
      <c r="B125" s="3"/>
      <c r="C125" s="9">
        <f>SUM(C123:C124)</f>
        <v>85855</v>
      </c>
      <c r="D125" s="3"/>
      <c r="E125" s="3"/>
      <c r="F125" s="13"/>
      <c r="G125" s="8"/>
      <c r="H125" s="3"/>
      <c r="I125" s="18"/>
    </row>
    <row r="126" spans="1:9" x14ac:dyDescent="0.25">
      <c r="A126" s="19"/>
      <c r="B126" s="3"/>
      <c r="C126" s="9">
        <f>C113+C120+C125</f>
        <v>20273064.359999999</v>
      </c>
      <c r="D126" s="9"/>
      <c r="E126" s="9"/>
      <c r="F126" s="9"/>
      <c r="G126" s="9">
        <f>G113+G120+G125</f>
        <v>908013.46</v>
      </c>
      <c r="H126" s="3"/>
      <c r="I126" s="18"/>
    </row>
    <row r="127" spans="1:9" x14ac:dyDescent="0.25">
      <c r="A127" s="14"/>
      <c r="B127" s="4"/>
      <c r="C127" s="15"/>
      <c r="D127" s="4"/>
      <c r="E127" s="4"/>
      <c r="F127" s="4"/>
      <c r="G127" s="4"/>
      <c r="H127" s="4"/>
      <c r="I127" s="16"/>
    </row>
    <row r="128" spans="1:9" x14ac:dyDescent="0.25">
      <c r="A128" s="90" t="s">
        <v>13</v>
      </c>
      <c r="B128" s="91"/>
      <c r="C128" s="91"/>
      <c r="D128" s="91"/>
      <c r="E128" s="91"/>
      <c r="F128" s="4"/>
      <c r="G128" s="4"/>
      <c r="H128" s="4"/>
      <c r="I128" s="16"/>
    </row>
    <row r="129" spans="1:9" x14ac:dyDescent="0.25">
      <c r="A129" s="14"/>
      <c r="B129" s="4"/>
      <c r="C129" s="15"/>
      <c r="D129" s="4"/>
      <c r="E129" s="4"/>
      <c r="F129" s="4"/>
      <c r="G129" s="4"/>
      <c r="H129" s="4"/>
      <c r="I129" s="16"/>
    </row>
    <row r="130" spans="1:9" x14ac:dyDescent="0.25">
      <c r="A130" s="14"/>
      <c r="B130" s="4"/>
      <c r="C130" s="15"/>
      <c r="D130" s="4"/>
      <c r="E130" s="4"/>
      <c r="F130" s="4"/>
      <c r="G130" s="4"/>
      <c r="H130" s="4"/>
      <c r="I130" s="16"/>
    </row>
    <row r="131" spans="1:9" x14ac:dyDescent="0.25">
      <c r="A131" s="21" t="s">
        <v>107</v>
      </c>
      <c r="B131" s="11"/>
      <c r="C131" s="15"/>
      <c r="D131" s="4"/>
      <c r="E131" s="4"/>
      <c r="F131" s="4"/>
      <c r="G131" s="92" t="s">
        <v>79</v>
      </c>
      <c r="H131" s="92"/>
      <c r="I131" s="16"/>
    </row>
    <row r="132" spans="1:9" x14ac:dyDescent="0.25">
      <c r="A132" s="93" t="s">
        <v>14</v>
      </c>
      <c r="B132" s="94"/>
      <c r="C132" s="15"/>
      <c r="D132" s="4"/>
      <c r="E132" s="4"/>
      <c r="F132" s="4"/>
      <c r="G132" s="94" t="s">
        <v>10</v>
      </c>
      <c r="H132" s="94"/>
      <c r="I132" s="16"/>
    </row>
    <row r="133" spans="1:9" ht="15.75" thickBot="1" x14ac:dyDescent="0.3">
      <c r="A133" s="22"/>
      <c r="B133" s="23"/>
      <c r="C133" s="24"/>
      <c r="D133" s="23"/>
      <c r="E133" s="23"/>
      <c r="F133" s="23"/>
      <c r="G133" s="23"/>
      <c r="H133" s="23"/>
      <c r="I133" s="25"/>
    </row>
    <row r="135" spans="1:9" x14ac:dyDescent="0.25">
      <c r="C135" s="7">
        <v>20273064.359999999</v>
      </c>
    </row>
    <row r="136" spans="1:9" x14ac:dyDescent="0.25">
      <c r="C136" s="7">
        <f>C126-C135</f>
        <v>0</v>
      </c>
    </row>
    <row r="138" spans="1:9" ht="15.75" x14ac:dyDescent="0.25">
      <c r="A138" s="2" t="s">
        <v>12</v>
      </c>
      <c r="B138" s="1"/>
      <c r="C138" s="6"/>
      <c r="D138" s="1"/>
      <c r="E138" s="1"/>
      <c r="F138" s="1"/>
      <c r="G138" s="1"/>
      <c r="H138" s="1"/>
      <c r="I138" s="1"/>
    </row>
    <row r="139" spans="1:9" ht="16.5" thickBot="1" x14ac:dyDescent="0.3">
      <c r="A139" s="1"/>
      <c r="B139" s="1"/>
      <c r="C139" s="6"/>
      <c r="D139" s="1"/>
      <c r="E139" s="1"/>
      <c r="F139" s="1"/>
      <c r="G139" s="1"/>
      <c r="H139" s="1"/>
      <c r="I139" s="1"/>
    </row>
    <row r="140" spans="1:9" x14ac:dyDescent="0.25">
      <c r="A140" s="95" t="s">
        <v>11</v>
      </c>
      <c r="B140" s="96"/>
      <c r="C140" s="96"/>
      <c r="D140" s="96"/>
      <c r="E140" s="96"/>
      <c r="F140" s="96"/>
      <c r="G140" s="96"/>
      <c r="H140" s="96"/>
      <c r="I140" s="97"/>
    </row>
    <row r="141" spans="1:9" x14ac:dyDescent="0.25">
      <c r="A141" s="98" t="s">
        <v>45</v>
      </c>
      <c r="B141" s="99"/>
      <c r="C141" s="99"/>
      <c r="D141" s="99"/>
      <c r="E141" s="99"/>
      <c r="F141" s="99"/>
      <c r="G141" s="99"/>
      <c r="H141" s="99"/>
      <c r="I141" s="100"/>
    </row>
    <row r="142" spans="1:9" x14ac:dyDescent="0.25">
      <c r="A142" s="98" t="s">
        <v>108</v>
      </c>
      <c r="B142" s="99"/>
      <c r="C142" s="99"/>
      <c r="D142" s="99"/>
      <c r="E142" s="99"/>
      <c r="F142" s="99"/>
      <c r="G142" s="99"/>
      <c r="H142" s="99"/>
      <c r="I142" s="100"/>
    </row>
    <row r="143" spans="1:9" x14ac:dyDescent="0.25">
      <c r="A143" s="14"/>
      <c r="B143" s="4"/>
      <c r="C143" s="15"/>
      <c r="D143" s="4"/>
      <c r="E143" s="4"/>
      <c r="F143" s="4"/>
      <c r="G143" s="4"/>
      <c r="H143" s="4"/>
      <c r="I143" s="16"/>
    </row>
    <row r="144" spans="1:9" x14ac:dyDescent="0.25">
      <c r="A144" s="14" t="s">
        <v>15</v>
      </c>
      <c r="B144" s="4"/>
      <c r="C144" s="15"/>
      <c r="D144" s="4"/>
      <c r="E144" s="4"/>
      <c r="F144" s="4"/>
      <c r="G144" s="4"/>
      <c r="H144" s="4"/>
      <c r="I144" s="16"/>
    </row>
    <row r="145" spans="1:11" x14ac:dyDescent="0.25">
      <c r="A145" s="14"/>
      <c r="B145" s="4"/>
      <c r="C145" s="15"/>
      <c r="D145" s="4"/>
      <c r="E145" s="4"/>
      <c r="F145" s="4"/>
      <c r="G145" s="4"/>
      <c r="H145" s="4"/>
      <c r="I145" s="16"/>
    </row>
    <row r="146" spans="1:11" x14ac:dyDescent="0.25">
      <c r="A146" s="109" t="s">
        <v>0</v>
      </c>
      <c r="B146" s="111" t="s">
        <v>1</v>
      </c>
      <c r="C146" s="117" t="s">
        <v>2</v>
      </c>
      <c r="D146" s="118" t="s">
        <v>3</v>
      </c>
      <c r="E146" s="102" t="s">
        <v>4</v>
      </c>
      <c r="F146" s="102" t="s">
        <v>5</v>
      </c>
      <c r="G146" s="102"/>
      <c r="H146" s="102" t="s">
        <v>8</v>
      </c>
      <c r="I146" s="115" t="s">
        <v>9</v>
      </c>
    </row>
    <row r="147" spans="1:11" ht="30" x14ac:dyDescent="0.25">
      <c r="A147" s="110"/>
      <c r="B147" s="112"/>
      <c r="C147" s="117"/>
      <c r="D147" s="118"/>
      <c r="E147" s="102"/>
      <c r="F147" s="48" t="s">
        <v>6</v>
      </c>
      <c r="G147" s="48" t="s">
        <v>7</v>
      </c>
      <c r="H147" s="102"/>
      <c r="I147" s="116"/>
    </row>
    <row r="148" spans="1:11" x14ac:dyDescent="0.25">
      <c r="A148" s="17" t="s">
        <v>16</v>
      </c>
      <c r="B148" s="3"/>
      <c r="C148" s="8"/>
      <c r="D148" s="3"/>
      <c r="E148" s="3"/>
      <c r="F148" s="3"/>
      <c r="G148" s="8"/>
      <c r="H148" s="3"/>
      <c r="I148" s="18"/>
    </row>
    <row r="149" spans="1:11" x14ac:dyDescent="0.25">
      <c r="A149" s="19" t="s">
        <v>17</v>
      </c>
      <c r="B149" s="3" t="s">
        <v>23</v>
      </c>
      <c r="C149" s="8">
        <v>1450000</v>
      </c>
      <c r="D149" s="3"/>
      <c r="E149" s="3"/>
      <c r="F149" s="13"/>
      <c r="G149" s="8"/>
      <c r="H149" s="3"/>
      <c r="I149" s="18"/>
      <c r="K149" s="50">
        <f t="shared" ref="K149:K171" si="0">C149-G149</f>
        <v>1450000</v>
      </c>
    </row>
    <row r="150" spans="1:11" x14ac:dyDescent="0.25">
      <c r="A150" s="39" t="s">
        <v>68</v>
      </c>
      <c r="B150" s="3"/>
      <c r="C150" s="8">
        <f>150000+159745</f>
        <v>309745</v>
      </c>
      <c r="D150" s="3"/>
      <c r="E150" s="3"/>
      <c r="F150" s="13"/>
      <c r="G150" s="51">
        <f>3755+215573.63</f>
        <v>219328.63</v>
      </c>
      <c r="H150" s="3"/>
      <c r="I150" s="53"/>
      <c r="K150" s="50">
        <f>C150-G150</f>
        <v>90416.37</v>
      </c>
    </row>
    <row r="151" spans="1:11" x14ac:dyDescent="0.25">
      <c r="A151" s="39" t="s">
        <v>69</v>
      </c>
      <c r="B151" s="3"/>
      <c r="C151" s="8">
        <v>200000</v>
      </c>
      <c r="D151" s="3"/>
      <c r="E151" s="3"/>
      <c r="F151" s="13"/>
      <c r="G151" s="51">
        <f>2000+194083.26</f>
        <v>196083.26</v>
      </c>
      <c r="H151" s="3"/>
      <c r="I151" s="53"/>
      <c r="K151" s="50">
        <f t="shared" si="0"/>
        <v>3916.7399999999907</v>
      </c>
    </row>
    <row r="152" spans="1:11" x14ac:dyDescent="0.25">
      <c r="A152" s="39" t="s">
        <v>71</v>
      </c>
      <c r="B152" s="3"/>
      <c r="C152" s="8">
        <v>330000</v>
      </c>
      <c r="D152" s="3"/>
      <c r="E152" s="3"/>
      <c r="F152" s="13"/>
      <c r="G152" s="51">
        <v>55250</v>
      </c>
      <c r="H152" s="3"/>
      <c r="I152" s="53"/>
      <c r="K152" s="50">
        <f t="shared" si="0"/>
        <v>274750</v>
      </c>
    </row>
    <row r="153" spans="1:11" x14ac:dyDescent="0.25">
      <c r="A153" s="39" t="s">
        <v>72</v>
      </c>
      <c r="B153" s="3"/>
      <c r="C153" s="8">
        <v>1050000</v>
      </c>
      <c r="D153" s="12"/>
      <c r="E153" s="12"/>
      <c r="F153" s="13"/>
      <c r="G153" s="51">
        <f>63229.45+852213.25</f>
        <v>915442.7</v>
      </c>
      <c r="H153" s="3"/>
      <c r="I153" s="53"/>
      <c r="K153" s="50">
        <f t="shared" si="0"/>
        <v>134557.30000000005</v>
      </c>
    </row>
    <row r="154" spans="1:11" x14ac:dyDescent="0.25">
      <c r="A154" s="39" t="s">
        <v>75</v>
      </c>
      <c r="B154" s="3"/>
      <c r="C154" s="8">
        <v>2000000</v>
      </c>
      <c r="D154" s="12"/>
      <c r="E154" s="12"/>
      <c r="F154" s="13"/>
      <c r="G154" s="51">
        <v>1914758.34</v>
      </c>
      <c r="H154" s="3"/>
      <c r="I154" s="53"/>
      <c r="K154" s="50">
        <f t="shared" si="0"/>
        <v>85241.659999999916</v>
      </c>
    </row>
    <row r="155" spans="1:11" x14ac:dyDescent="0.25">
      <c r="A155" s="19" t="s">
        <v>74</v>
      </c>
      <c r="B155" s="3"/>
      <c r="C155" s="8">
        <v>400000</v>
      </c>
      <c r="D155" s="12"/>
      <c r="E155" s="12"/>
      <c r="F155" s="13"/>
      <c r="G155" s="51"/>
      <c r="H155" s="3"/>
      <c r="I155" s="53"/>
      <c r="K155" s="50">
        <f t="shared" si="0"/>
        <v>400000</v>
      </c>
    </row>
    <row r="156" spans="1:11" x14ac:dyDescent="0.25">
      <c r="A156" s="19" t="s">
        <v>50</v>
      </c>
      <c r="B156" s="3"/>
      <c r="C156" s="8">
        <v>300000</v>
      </c>
      <c r="D156" s="12"/>
      <c r="E156" s="12"/>
      <c r="F156" s="13"/>
      <c r="G156" s="51"/>
      <c r="H156" s="3"/>
      <c r="I156" s="53"/>
      <c r="K156" s="50">
        <f t="shared" si="0"/>
        <v>300000</v>
      </c>
    </row>
    <row r="157" spans="1:11" x14ac:dyDescent="0.25">
      <c r="A157" s="39" t="s">
        <v>76</v>
      </c>
      <c r="B157" s="3"/>
      <c r="C157" s="8">
        <v>5000000</v>
      </c>
      <c r="D157" s="12"/>
      <c r="E157" s="12"/>
      <c r="F157" s="13"/>
      <c r="G157" s="51"/>
      <c r="H157" s="3"/>
      <c r="I157" s="53"/>
      <c r="K157" s="50">
        <f t="shared" si="0"/>
        <v>5000000</v>
      </c>
    </row>
    <row r="158" spans="1:11" x14ac:dyDescent="0.25">
      <c r="A158" s="19"/>
      <c r="B158" s="3"/>
      <c r="C158" s="8"/>
      <c r="D158" s="12"/>
      <c r="E158" s="12"/>
      <c r="F158" s="13"/>
      <c r="G158" s="51"/>
      <c r="H158" s="3"/>
      <c r="I158" s="53"/>
      <c r="K158" s="45">
        <f t="shared" si="0"/>
        <v>0</v>
      </c>
    </row>
    <row r="159" spans="1:11" x14ac:dyDescent="0.25">
      <c r="A159" s="19"/>
      <c r="B159" s="3"/>
      <c r="C159" s="9">
        <f>SUM(C149:C158)</f>
        <v>11039745</v>
      </c>
      <c r="D159" s="3"/>
      <c r="E159" s="3"/>
      <c r="F159" s="13"/>
      <c r="G159" s="52">
        <f>SUM(G149:G158)</f>
        <v>3300862.9299999997</v>
      </c>
      <c r="H159" s="3"/>
      <c r="I159" s="54">
        <f>SUM(I149:I158)</f>
        <v>0</v>
      </c>
      <c r="K159" s="45">
        <f t="shared" si="0"/>
        <v>7738882.0700000003</v>
      </c>
    </row>
    <row r="160" spans="1:11" x14ac:dyDescent="0.25">
      <c r="A160" s="19"/>
      <c r="B160" s="3"/>
      <c r="C160" s="8"/>
      <c r="D160" s="3"/>
      <c r="E160" s="3"/>
      <c r="F160" s="13"/>
      <c r="G160" s="51"/>
      <c r="H160" s="3"/>
      <c r="I160" s="53"/>
      <c r="K160" s="45">
        <f t="shared" si="0"/>
        <v>0</v>
      </c>
    </row>
    <row r="161" spans="1:11" x14ac:dyDescent="0.25">
      <c r="A161" s="17" t="s">
        <v>33</v>
      </c>
      <c r="B161" s="3"/>
      <c r="C161" s="8"/>
      <c r="D161" s="3"/>
      <c r="E161" s="3"/>
      <c r="F161" s="13"/>
      <c r="G161" s="51"/>
      <c r="H161" s="3"/>
      <c r="I161" s="53"/>
      <c r="K161" s="45">
        <f t="shared" si="0"/>
        <v>0</v>
      </c>
    </row>
    <row r="162" spans="1:11" x14ac:dyDescent="0.25">
      <c r="A162" s="39" t="s">
        <v>73</v>
      </c>
      <c r="B162" s="3"/>
      <c r="C162" s="8">
        <v>400000</v>
      </c>
      <c r="D162" s="3"/>
      <c r="E162" s="3"/>
      <c r="F162" s="13"/>
      <c r="G162" s="51">
        <v>4808</v>
      </c>
      <c r="H162" s="3"/>
      <c r="I162" s="53"/>
      <c r="K162" s="50">
        <f t="shared" si="0"/>
        <v>395192</v>
      </c>
    </row>
    <row r="163" spans="1:11" x14ac:dyDescent="0.25">
      <c r="A163" s="39" t="s">
        <v>77</v>
      </c>
      <c r="B163" s="3"/>
      <c r="C163" s="8">
        <v>8545194</v>
      </c>
      <c r="D163" s="3"/>
      <c r="E163" s="3"/>
      <c r="F163" s="13"/>
      <c r="G163" s="51"/>
      <c r="H163" s="3"/>
      <c r="I163" s="53"/>
      <c r="K163" s="50">
        <f t="shared" si="0"/>
        <v>8545194</v>
      </c>
    </row>
    <row r="164" spans="1:11" x14ac:dyDescent="0.25">
      <c r="A164" s="39" t="s">
        <v>78</v>
      </c>
      <c r="B164" s="3"/>
      <c r="C164" s="8">
        <v>202270.36</v>
      </c>
      <c r="D164" s="3"/>
      <c r="E164" s="3"/>
      <c r="F164" s="13"/>
      <c r="G164" s="51"/>
      <c r="H164" s="3"/>
      <c r="I164" s="53"/>
      <c r="K164" s="50">
        <f t="shared" si="0"/>
        <v>202270.36</v>
      </c>
    </row>
    <row r="165" spans="1:11" x14ac:dyDescent="0.25">
      <c r="A165" s="19"/>
      <c r="B165" s="3"/>
      <c r="C165" s="8"/>
      <c r="D165" s="3"/>
      <c r="E165" s="3"/>
      <c r="F165" s="13"/>
      <c r="G165" s="51"/>
      <c r="H165" s="3"/>
      <c r="I165" s="53"/>
      <c r="K165" s="45">
        <f t="shared" si="0"/>
        <v>0</v>
      </c>
    </row>
    <row r="166" spans="1:11" x14ac:dyDescent="0.25">
      <c r="A166" s="19"/>
      <c r="B166" s="3"/>
      <c r="C166" s="9">
        <f>SUM(C162:C165)</f>
        <v>9147464.3599999994</v>
      </c>
      <c r="D166" s="3"/>
      <c r="E166" s="3"/>
      <c r="F166" s="13"/>
      <c r="G166" s="9">
        <f>SUM(G162:G165)</f>
        <v>4808</v>
      </c>
      <c r="H166" s="3"/>
      <c r="I166" s="54">
        <f>SUM(I162:I165)</f>
        <v>0</v>
      </c>
      <c r="K166" s="45">
        <f>C166-G166</f>
        <v>9142656.3599999994</v>
      </c>
    </row>
    <row r="167" spans="1:11" x14ac:dyDescent="0.25">
      <c r="A167" s="19"/>
      <c r="B167" s="3"/>
      <c r="C167" s="8"/>
      <c r="D167" s="3"/>
      <c r="E167" s="3"/>
      <c r="F167" s="13"/>
      <c r="G167" s="8"/>
      <c r="H167" s="3"/>
      <c r="I167" s="53"/>
      <c r="K167" s="45">
        <f t="shared" si="0"/>
        <v>0</v>
      </c>
    </row>
    <row r="168" spans="1:11" x14ac:dyDescent="0.25">
      <c r="A168" s="20" t="s">
        <v>34</v>
      </c>
      <c r="B168" s="3"/>
      <c r="C168" s="8"/>
      <c r="D168" s="3"/>
      <c r="E168" s="3"/>
      <c r="F168" s="13"/>
      <c r="G168" s="8"/>
      <c r="H168" s="3"/>
      <c r="I168" s="18"/>
      <c r="K168" s="45">
        <f t="shared" si="0"/>
        <v>0</v>
      </c>
    </row>
    <row r="169" spans="1:11" x14ac:dyDescent="0.25">
      <c r="A169" s="39" t="s">
        <v>70</v>
      </c>
      <c r="B169" s="3"/>
      <c r="C169" s="8">
        <v>85855</v>
      </c>
      <c r="D169" s="3"/>
      <c r="E169" s="3"/>
      <c r="F169" s="13"/>
      <c r="G169" s="8"/>
      <c r="H169" s="3"/>
      <c r="I169" s="18"/>
      <c r="K169" s="45">
        <f t="shared" si="0"/>
        <v>85855</v>
      </c>
    </row>
    <row r="170" spans="1:11" x14ac:dyDescent="0.25">
      <c r="A170" s="19"/>
      <c r="B170" s="3"/>
      <c r="C170" s="8"/>
      <c r="D170" s="3"/>
      <c r="E170" s="3"/>
      <c r="F170" s="13"/>
      <c r="G170" s="8"/>
      <c r="H170" s="3"/>
      <c r="I170" s="18"/>
      <c r="K170" s="45">
        <f t="shared" si="0"/>
        <v>0</v>
      </c>
    </row>
    <row r="171" spans="1:11" x14ac:dyDescent="0.25">
      <c r="A171" s="19"/>
      <c r="B171" s="3"/>
      <c r="C171" s="9">
        <f>SUM(C169:C170)</f>
        <v>85855</v>
      </c>
      <c r="D171" s="3"/>
      <c r="E171" s="3"/>
      <c r="F171" s="13"/>
      <c r="G171" s="8"/>
      <c r="H171" s="3"/>
      <c r="I171" s="18"/>
      <c r="K171" s="50">
        <f t="shared" si="0"/>
        <v>85855</v>
      </c>
    </row>
    <row r="172" spans="1:11" x14ac:dyDescent="0.25">
      <c r="A172" s="19"/>
      <c r="B172" s="3"/>
      <c r="C172" s="9">
        <f>C159+C166+C171</f>
        <v>20273064.359999999</v>
      </c>
      <c r="D172" s="9"/>
      <c r="E172" s="9"/>
      <c r="F172" s="9"/>
      <c r="G172" s="9">
        <f>G159+G166+G171</f>
        <v>3305670.9299999997</v>
      </c>
      <c r="H172" s="3"/>
      <c r="I172" s="18"/>
      <c r="K172" s="62">
        <f>G172/C172</f>
        <v>0.16305728977619641</v>
      </c>
    </row>
    <row r="173" spans="1:11" x14ac:dyDescent="0.25">
      <c r="A173" s="14"/>
      <c r="B173" s="4"/>
      <c r="C173" s="15"/>
      <c r="D173" s="4"/>
      <c r="E173" s="4"/>
      <c r="F173" s="4"/>
      <c r="G173" s="4"/>
      <c r="H173" s="4"/>
      <c r="I173" s="16"/>
    </row>
    <row r="174" spans="1:11" ht="15" customHeight="1" x14ac:dyDescent="0.25">
      <c r="A174" s="106" t="s">
        <v>13</v>
      </c>
      <c r="B174" s="107"/>
      <c r="C174" s="107"/>
      <c r="D174" s="107"/>
      <c r="E174" s="107"/>
      <c r="F174" s="107"/>
      <c r="G174" s="107"/>
      <c r="H174" s="107"/>
      <c r="I174" s="108"/>
    </row>
    <row r="175" spans="1:11" x14ac:dyDescent="0.25">
      <c r="A175" s="14"/>
      <c r="B175" s="4"/>
      <c r="C175" s="15"/>
      <c r="D175" s="4"/>
      <c r="E175" s="4"/>
      <c r="F175" s="4"/>
      <c r="G175" s="4"/>
      <c r="H175" s="4"/>
      <c r="I175" s="16"/>
    </row>
    <row r="176" spans="1:11" x14ac:dyDescent="0.25">
      <c r="A176" s="14"/>
      <c r="B176" s="4"/>
      <c r="C176" s="15"/>
      <c r="D176" s="4"/>
      <c r="E176" s="4"/>
      <c r="F176" s="4"/>
      <c r="G176" s="4"/>
      <c r="H176" s="4"/>
      <c r="I176" s="16"/>
    </row>
    <row r="177" spans="1:12" s="60" customFormat="1" x14ac:dyDescent="0.25">
      <c r="A177" s="55" t="s">
        <v>107</v>
      </c>
      <c r="B177" s="56"/>
      <c r="C177" s="57"/>
      <c r="D177" s="58"/>
      <c r="E177" s="58"/>
      <c r="F177" s="58"/>
      <c r="G177" s="105" t="s">
        <v>79</v>
      </c>
      <c r="H177" s="105"/>
      <c r="I177" s="59"/>
      <c r="L177" s="61"/>
    </row>
    <row r="178" spans="1:12" x14ac:dyDescent="0.25">
      <c r="A178" s="93" t="s">
        <v>14</v>
      </c>
      <c r="B178" s="94"/>
      <c r="C178" s="15"/>
      <c r="D178" s="4"/>
      <c r="E178" s="4"/>
      <c r="F178" s="4"/>
      <c r="G178" s="94" t="s">
        <v>10</v>
      </c>
      <c r="H178" s="94"/>
      <c r="I178" s="16"/>
    </row>
    <row r="179" spans="1:12" ht="15.75" thickBot="1" x14ac:dyDescent="0.3">
      <c r="A179" s="22"/>
      <c r="B179" s="23"/>
      <c r="C179" s="24"/>
      <c r="D179" s="23"/>
      <c r="E179" s="23"/>
      <c r="F179" s="23"/>
      <c r="G179" s="23"/>
      <c r="H179" s="23"/>
      <c r="I179" s="25"/>
    </row>
    <row r="182" spans="1:12" x14ac:dyDescent="0.25">
      <c r="G182" s="7">
        <v>3305670.93</v>
      </c>
    </row>
    <row r="183" spans="1:12" x14ac:dyDescent="0.25">
      <c r="G183" s="45">
        <f>G172-G182</f>
        <v>0</v>
      </c>
    </row>
  </sheetData>
  <mergeCells count="60">
    <mergeCell ref="G177:H177"/>
    <mergeCell ref="A178:B178"/>
    <mergeCell ref="G178:H178"/>
    <mergeCell ref="A174:I174"/>
    <mergeCell ref="A140:I140"/>
    <mergeCell ref="A141:I141"/>
    <mergeCell ref="A142:I142"/>
    <mergeCell ref="A146:A147"/>
    <mergeCell ref="B146:B147"/>
    <mergeCell ref="C146:C147"/>
    <mergeCell ref="D146:D147"/>
    <mergeCell ref="E146:E147"/>
    <mergeCell ref="F146:G146"/>
    <mergeCell ref="H146:H147"/>
    <mergeCell ref="I146:I147"/>
    <mergeCell ref="A128:E128"/>
    <mergeCell ref="G131:H131"/>
    <mergeCell ref="A132:B132"/>
    <mergeCell ref="G132:H132"/>
    <mergeCell ref="A94:I94"/>
    <mergeCell ref="A95:I95"/>
    <mergeCell ref="A96:I96"/>
    <mergeCell ref="A100:A101"/>
    <mergeCell ref="B100:B101"/>
    <mergeCell ref="C100:C101"/>
    <mergeCell ref="D100:D101"/>
    <mergeCell ref="E100:E101"/>
    <mergeCell ref="F100:G100"/>
    <mergeCell ref="H100:H101"/>
    <mergeCell ref="I100:I101"/>
    <mergeCell ref="A83:E83"/>
    <mergeCell ref="G86:H86"/>
    <mergeCell ref="A87:B87"/>
    <mergeCell ref="G87:H87"/>
    <mergeCell ref="A49:I49"/>
    <mergeCell ref="A50:I50"/>
    <mergeCell ref="A51:I51"/>
    <mergeCell ref="A55:A56"/>
    <mergeCell ref="B55:B56"/>
    <mergeCell ref="C55:C56"/>
    <mergeCell ref="D55:D56"/>
    <mergeCell ref="E55:E56"/>
    <mergeCell ref="F55:G55"/>
    <mergeCell ref="H55:H56"/>
    <mergeCell ref="I55:I56"/>
    <mergeCell ref="A37:E37"/>
    <mergeCell ref="G40:H40"/>
    <mergeCell ref="A41:B41"/>
    <mergeCell ref="G41:H41"/>
    <mergeCell ref="A3:I3"/>
    <mergeCell ref="A4:I4"/>
    <mergeCell ref="A5:I5"/>
    <mergeCell ref="A9:A10"/>
    <mergeCell ref="B9:B10"/>
    <mergeCell ref="C9:C10"/>
    <mergeCell ref="D9:D10"/>
    <mergeCell ref="E9:E10"/>
    <mergeCell ref="F9:G9"/>
    <mergeCell ref="H9:H10"/>
    <mergeCell ref="I9:I10"/>
  </mergeCells>
  <printOptions horizontalCentered="1"/>
  <pageMargins left="0.5" right="0.45" top="0.7" bottom="0.25" header="0.3" footer="0.3"/>
  <pageSetup scale="70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topLeftCell="A55" zoomScaleNormal="100" workbookViewId="0">
      <selection activeCell="B70" sqref="B70"/>
    </sheetView>
  </sheetViews>
  <sheetFormatPr defaultRowHeight="15" x14ac:dyDescent="0.25"/>
  <cols>
    <col min="1" max="1" width="49" customWidth="1"/>
    <col min="2" max="2" width="24.7109375" customWidth="1"/>
    <col min="3" max="3" width="14.140625" style="7" customWidth="1"/>
    <col min="4" max="6" width="12" customWidth="1"/>
    <col min="7" max="7" width="14.140625" customWidth="1"/>
    <col min="8" max="8" width="12" customWidth="1"/>
    <col min="9" max="9" width="19.28515625" customWidth="1"/>
    <col min="11" max="11" width="11.5703125" bestFit="1" customWidth="1"/>
  </cols>
  <sheetData>
    <row r="1" spans="1:9" ht="15.75" x14ac:dyDescent="0.25">
      <c r="A1" s="2" t="s">
        <v>12</v>
      </c>
      <c r="B1" s="1"/>
      <c r="C1" s="6"/>
      <c r="D1" s="1"/>
      <c r="E1" s="1"/>
      <c r="F1" s="1"/>
      <c r="G1" s="1"/>
      <c r="H1" s="1"/>
      <c r="I1" s="1"/>
    </row>
    <row r="2" spans="1:9" ht="16.5" thickBot="1" x14ac:dyDescent="0.3">
      <c r="A2" s="1"/>
      <c r="B2" s="1"/>
      <c r="C2" s="6"/>
      <c r="D2" s="1"/>
      <c r="E2" s="1"/>
      <c r="F2" s="1"/>
      <c r="G2" s="1"/>
      <c r="H2" s="1"/>
      <c r="I2" s="1"/>
    </row>
    <row r="3" spans="1:9" x14ac:dyDescent="0.25">
      <c r="A3" s="95" t="s">
        <v>11</v>
      </c>
      <c r="B3" s="96"/>
      <c r="C3" s="96"/>
      <c r="D3" s="96"/>
      <c r="E3" s="96"/>
      <c r="F3" s="96"/>
      <c r="G3" s="96"/>
      <c r="H3" s="96"/>
      <c r="I3" s="97"/>
    </row>
    <row r="4" spans="1:9" x14ac:dyDescent="0.25">
      <c r="A4" s="98" t="s">
        <v>43</v>
      </c>
      <c r="B4" s="99"/>
      <c r="C4" s="99"/>
      <c r="D4" s="99"/>
      <c r="E4" s="99"/>
      <c r="F4" s="99"/>
      <c r="G4" s="99"/>
      <c r="H4" s="99"/>
      <c r="I4" s="100"/>
    </row>
    <row r="5" spans="1:9" x14ac:dyDescent="0.25">
      <c r="A5" s="98" t="s">
        <v>129</v>
      </c>
      <c r="B5" s="99"/>
      <c r="C5" s="99"/>
      <c r="D5" s="99"/>
      <c r="E5" s="99"/>
      <c r="F5" s="99"/>
      <c r="G5" s="99"/>
      <c r="H5" s="99"/>
      <c r="I5" s="100"/>
    </row>
    <row r="6" spans="1:9" x14ac:dyDescent="0.25">
      <c r="A6" s="14"/>
      <c r="B6" s="4"/>
      <c r="C6" s="15"/>
      <c r="D6" s="4"/>
      <c r="E6" s="4"/>
      <c r="F6" s="4"/>
      <c r="G6" s="4"/>
      <c r="H6" s="4"/>
      <c r="I6" s="16"/>
    </row>
    <row r="7" spans="1:9" x14ac:dyDescent="0.25">
      <c r="A7" s="14"/>
      <c r="B7" s="4"/>
      <c r="C7" s="15"/>
      <c r="D7" s="4"/>
      <c r="E7" s="4"/>
      <c r="F7" s="4"/>
      <c r="G7" s="4"/>
      <c r="H7" s="4"/>
      <c r="I7" s="16"/>
    </row>
    <row r="8" spans="1:9" ht="15" customHeight="1" x14ac:dyDescent="0.25">
      <c r="A8" s="109" t="s">
        <v>0</v>
      </c>
      <c r="B8" s="111" t="s">
        <v>1</v>
      </c>
      <c r="C8" s="113" t="s">
        <v>2</v>
      </c>
      <c r="D8" s="111" t="s">
        <v>3</v>
      </c>
      <c r="E8" s="119" t="s">
        <v>4</v>
      </c>
      <c r="F8" s="121" t="s">
        <v>5</v>
      </c>
      <c r="G8" s="122"/>
      <c r="H8" s="119" t="s">
        <v>8</v>
      </c>
      <c r="I8" s="115" t="s">
        <v>9</v>
      </c>
    </row>
    <row r="9" spans="1:9" ht="45" x14ac:dyDescent="0.25">
      <c r="A9" s="110"/>
      <c r="B9" s="112"/>
      <c r="C9" s="114"/>
      <c r="D9" s="112"/>
      <c r="E9" s="120"/>
      <c r="F9" s="63" t="s">
        <v>6</v>
      </c>
      <c r="G9" s="65" t="s">
        <v>7</v>
      </c>
      <c r="H9" s="120"/>
      <c r="I9" s="116"/>
    </row>
    <row r="10" spans="1:9" x14ac:dyDescent="0.25">
      <c r="A10" s="17" t="s">
        <v>16</v>
      </c>
      <c r="B10" s="3"/>
      <c r="C10" s="8"/>
      <c r="D10" s="3"/>
      <c r="E10" s="3"/>
      <c r="F10" s="3"/>
      <c r="G10" s="8"/>
      <c r="H10" s="3"/>
      <c r="I10" s="18"/>
    </row>
    <row r="11" spans="1:9" x14ac:dyDescent="0.25">
      <c r="A11" s="39" t="s">
        <v>65</v>
      </c>
      <c r="B11" s="3"/>
      <c r="C11" s="8">
        <v>444945</v>
      </c>
      <c r="D11" s="3"/>
      <c r="E11" s="3"/>
      <c r="F11" s="13"/>
      <c r="G11" s="8"/>
      <c r="H11" s="3"/>
      <c r="I11" s="18"/>
    </row>
    <row r="12" spans="1:9" x14ac:dyDescent="0.25">
      <c r="A12" s="39" t="s">
        <v>130</v>
      </c>
      <c r="B12" s="3"/>
      <c r="C12" s="51">
        <f>209504.84+134557.3</f>
        <v>344062.14</v>
      </c>
      <c r="D12" s="3"/>
      <c r="E12" s="3"/>
      <c r="F12" s="13"/>
      <c r="G12" s="8">
        <f>119295+54804.18</f>
        <v>174099.18</v>
      </c>
      <c r="H12" s="3"/>
      <c r="I12" s="18"/>
    </row>
    <row r="13" spans="1:9" x14ac:dyDescent="0.25">
      <c r="A13" s="39" t="s">
        <v>46</v>
      </c>
      <c r="B13" s="3"/>
      <c r="C13" s="51">
        <v>500000</v>
      </c>
      <c r="D13" s="3"/>
      <c r="E13" s="3"/>
      <c r="F13" s="13"/>
      <c r="G13" s="8">
        <v>2782.5</v>
      </c>
      <c r="H13" s="3"/>
      <c r="I13" s="18"/>
    </row>
    <row r="14" spans="1:9" x14ac:dyDescent="0.25">
      <c r="A14" s="39" t="s">
        <v>86</v>
      </c>
      <c r="B14" s="3"/>
      <c r="C14" s="51">
        <f>395351.75+274750</f>
        <v>670101.75</v>
      </c>
      <c r="D14" s="3"/>
      <c r="E14" s="3"/>
      <c r="F14" s="13"/>
      <c r="G14" s="8"/>
      <c r="H14" s="3"/>
      <c r="I14" s="18"/>
    </row>
    <row r="15" spans="1:9" x14ac:dyDescent="0.25">
      <c r="A15" s="39" t="s">
        <v>90</v>
      </c>
      <c r="B15" s="3"/>
      <c r="C15" s="51">
        <v>200000</v>
      </c>
      <c r="D15" s="3"/>
      <c r="E15" s="3"/>
      <c r="F15" s="13"/>
      <c r="G15" s="8"/>
      <c r="H15" s="3"/>
      <c r="I15" s="18"/>
    </row>
    <row r="16" spans="1:9" x14ac:dyDescent="0.25">
      <c r="A16" s="39" t="s">
        <v>131</v>
      </c>
      <c r="B16" s="3"/>
      <c r="C16" s="51">
        <v>90416.37</v>
      </c>
      <c r="D16" s="3"/>
      <c r="E16" s="3"/>
      <c r="F16" s="13"/>
      <c r="G16" s="8">
        <f>90416.37</f>
        <v>90416.37</v>
      </c>
      <c r="H16" s="3"/>
      <c r="I16" s="18"/>
    </row>
    <row r="17" spans="1:11" x14ac:dyDescent="0.25">
      <c r="A17" s="39" t="s">
        <v>83</v>
      </c>
      <c r="B17" s="3"/>
      <c r="C17" s="51">
        <v>3916.74</v>
      </c>
      <c r="D17" s="3"/>
      <c r="E17" s="3"/>
      <c r="F17" s="13"/>
      <c r="G17" s="8">
        <v>3916.74</v>
      </c>
      <c r="H17" s="3"/>
      <c r="I17" s="18"/>
    </row>
    <row r="18" spans="1:11" x14ac:dyDescent="0.25">
      <c r="A18" s="39" t="s">
        <v>132</v>
      </c>
      <c r="B18" s="3"/>
      <c r="C18" s="51">
        <v>85241.66</v>
      </c>
      <c r="D18" s="3"/>
      <c r="E18" s="3"/>
      <c r="F18" s="13"/>
      <c r="G18" s="8"/>
      <c r="H18" s="3"/>
      <c r="I18" s="18"/>
    </row>
    <row r="19" spans="1:11" x14ac:dyDescent="0.25">
      <c r="A19" s="39" t="s">
        <v>133</v>
      </c>
      <c r="B19" s="3"/>
      <c r="C19" s="51">
        <v>50000</v>
      </c>
      <c r="D19" s="3"/>
      <c r="E19" s="3"/>
      <c r="F19" s="13"/>
      <c r="G19" s="8"/>
      <c r="H19" s="3"/>
      <c r="I19" s="18"/>
    </row>
    <row r="20" spans="1:11" x14ac:dyDescent="0.25">
      <c r="A20" s="39" t="s">
        <v>50</v>
      </c>
      <c r="B20" s="3"/>
      <c r="C20" s="51">
        <f>300000+546385.4</f>
        <v>846385.4</v>
      </c>
      <c r="D20" s="12"/>
      <c r="E20" s="12"/>
      <c r="F20" s="13"/>
      <c r="G20" s="8"/>
      <c r="H20" s="3"/>
      <c r="I20" s="26"/>
    </row>
    <row r="21" spans="1:11" x14ac:dyDescent="0.25">
      <c r="A21" s="39" t="s">
        <v>134</v>
      </c>
      <c r="B21" s="3"/>
      <c r="C21" s="51">
        <v>13545194</v>
      </c>
      <c r="D21" s="12"/>
      <c r="E21" s="12"/>
      <c r="F21" s="13"/>
      <c r="G21" s="8"/>
      <c r="H21" s="3"/>
      <c r="I21" s="26"/>
    </row>
    <row r="22" spans="1:11" x14ac:dyDescent="0.25">
      <c r="A22" s="39" t="s">
        <v>135</v>
      </c>
      <c r="B22" s="3"/>
      <c r="C22" s="51">
        <v>1069352.6599999999</v>
      </c>
      <c r="D22" s="12"/>
      <c r="E22" s="12"/>
      <c r="F22" s="13"/>
      <c r="G22" s="8"/>
      <c r="H22" s="3"/>
      <c r="I22" s="26"/>
    </row>
    <row r="23" spans="1:11" x14ac:dyDescent="0.25">
      <c r="A23" s="39" t="s">
        <v>136</v>
      </c>
      <c r="B23" s="3"/>
      <c r="C23" s="51">
        <v>106489.04</v>
      </c>
      <c r="D23" s="12"/>
      <c r="E23" s="12"/>
      <c r="F23" s="13"/>
      <c r="G23" s="8"/>
      <c r="H23" s="3"/>
      <c r="I23" s="26"/>
    </row>
    <row r="24" spans="1:11" x14ac:dyDescent="0.25">
      <c r="A24" s="39" t="s">
        <v>137</v>
      </c>
      <c r="B24" s="3"/>
      <c r="C24" s="51">
        <v>44487.95</v>
      </c>
      <c r="D24" s="12"/>
      <c r="E24" s="12"/>
      <c r="F24" s="13"/>
      <c r="G24" s="51"/>
      <c r="H24" s="3"/>
      <c r="I24" s="26"/>
    </row>
    <row r="25" spans="1:11" s="88" customFormat="1" x14ac:dyDescent="0.25">
      <c r="A25" s="85"/>
      <c r="B25" s="86"/>
      <c r="C25" s="69">
        <f>SUM(C11:C24)</f>
        <v>18000592.710000001</v>
      </c>
      <c r="D25" s="69"/>
      <c r="E25" s="69"/>
      <c r="F25" s="69"/>
      <c r="G25" s="69">
        <f>SUM(G11:G24)</f>
        <v>271214.78999999998</v>
      </c>
      <c r="H25" s="86"/>
      <c r="I25" s="87"/>
    </row>
    <row r="26" spans="1:11" x14ac:dyDescent="0.25">
      <c r="A26" s="17" t="s">
        <v>33</v>
      </c>
      <c r="B26" s="3"/>
      <c r="C26" s="8"/>
      <c r="D26" s="3"/>
      <c r="E26" s="3"/>
      <c r="F26" s="13"/>
      <c r="G26" s="8"/>
      <c r="H26" s="3"/>
      <c r="I26" s="26"/>
    </row>
    <row r="27" spans="1:11" x14ac:dyDescent="0.25">
      <c r="A27" s="39" t="s">
        <v>78</v>
      </c>
      <c r="B27" s="3"/>
      <c r="C27" s="8">
        <v>552270.36</v>
      </c>
      <c r="D27" s="3"/>
      <c r="E27" s="3"/>
      <c r="F27" s="13"/>
      <c r="G27" s="8"/>
      <c r="H27" s="3"/>
      <c r="I27" s="26"/>
    </row>
    <row r="28" spans="1:11" ht="30" x14ac:dyDescent="0.25">
      <c r="A28" s="80" t="s">
        <v>138</v>
      </c>
      <c r="B28" s="3"/>
      <c r="C28" s="89">
        <f>1845192+602080</f>
        <v>2447272</v>
      </c>
      <c r="D28" s="12"/>
      <c r="E28" s="12"/>
      <c r="F28" s="13"/>
      <c r="G28" s="89">
        <f>364089+598097.5</f>
        <v>962186.5</v>
      </c>
      <c r="H28" s="3"/>
      <c r="I28" s="26"/>
    </row>
    <row r="29" spans="1:11" x14ac:dyDescent="0.25">
      <c r="A29" s="80" t="s">
        <v>29</v>
      </c>
      <c r="B29" s="3"/>
      <c r="C29" s="8">
        <v>32891.599999999999</v>
      </c>
      <c r="D29" s="12"/>
      <c r="E29" s="12"/>
      <c r="F29" s="13"/>
      <c r="G29" s="8"/>
      <c r="H29" s="3"/>
      <c r="I29" s="26"/>
    </row>
    <row r="30" spans="1:11" x14ac:dyDescent="0.25">
      <c r="A30" s="39" t="s">
        <v>95</v>
      </c>
      <c r="B30" s="3"/>
      <c r="C30" s="8">
        <v>1953.02</v>
      </c>
      <c r="D30" s="3"/>
      <c r="E30" s="3"/>
      <c r="F30" s="13"/>
      <c r="G30" s="8"/>
      <c r="H30" s="3"/>
      <c r="I30" s="26"/>
    </row>
    <row r="31" spans="1:11" x14ac:dyDescent="0.25">
      <c r="A31" s="39" t="s">
        <v>96</v>
      </c>
      <c r="B31" s="3"/>
      <c r="C31" s="8">
        <v>37404</v>
      </c>
      <c r="D31" s="12"/>
      <c r="E31" s="12"/>
      <c r="F31" s="13"/>
      <c r="G31" s="8"/>
      <c r="H31" s="3"/>
      <c r="I31" s="26"/>
    </row>
    <row r="32" spans="1:11" x14ac:dyDescent="0.25">
      <c r="A32" s="39" t="s">
        <v>139</v>
      </c>
      <c r="B32" s="3"/>
      <c r="C32" s="8">
        <v>140535.56</v>
      </c>
      <c r="D32" s="12"/>
      <c r="E32" s="12"/>
      <c r="F32" s="13"/>
      <c r="G32" s="8"/>
      <c r="H32" s="3"/>
      <c r="I32" s="26"/>
      <c r="K32" s="45"/>
    </row>
    <row r="33" spans="1:9" x14ac:dyDescent="0.25">
      <c r="A33" s="39" t="s">
        <v>140</v>
      </c>
      <c r="B33" s="3"/>
      <c r="C33" s="8">
        <v>1885462.87</v>
      </c>
      <c r="D33" s="12"/>
      <c r="E33" s="12"/>
      <c r="F33" s="13"/>
      <c r="G33" s="8"/>
      <c r="H33" s="3"/>
      <c r="I33" s="26"/>
    </row>
    <row r="34" spans="1:9" s="72" customFormat="1" ht="15.75" thickBot="1" x14ac:dyDescent="0.3">
      <c r="A34" s="81"/>
      <c r="B34" s="82"/>
      <c r="C34" s="83">
        <f>SUM(C27:C33)</f>
        <v>5097789.41</v>
      </c>
      <c r="D34" s="83"/>
      <c r="E34" s="83"/>
      <c r="F34" s="83"/>
      <c r="G34" s="83">
        <f>SUM(G27:G33)</f>
        <v>962186.5</v>
      </c>
      <c r="H34" s="82"/>
      <c r="I34" s="84"/>
    </row>
    <row r="35" spans="1:9" x14ac:dyDescent="0.25">
      <c r="A35" s="36"/>
      <c r="B35" s="4"/>
      <c r="C35" s="15"/>
      <c r="D35" s="4"/>
      <c r="E35" s="4"/>
      <c r="F35" s="37"/>
      <c r="G35" s="15"/>
      <c r="H35" s="4"/>
      <c r="I35" s="38"/>
    </row>
    <row r="36" spans="1:9" x14ac:dyDescent="0.25">
      <c r="A36" s="36"/>
      <c r="B36" s="4"/>
      <c r="C36" s="15"/>
      <c r="D36" s="4"/>
      <c r="E36" s="4"/>
      <c r="F36" s="37"/>
      <c r="G36" s="15"/>
      <c r="H36" s="4"/>
      <c r="I36" s="38"/>
    </row>
    <row r="37" spans="1:9" x14ac:dyDescent="0.25">
      <c r="A37" s="36"/>
      <c r="B37" s="4"/>
      <c r="C37" s="15"/>
      <c r="D37" s="4"/>
      <c r="E37" s="4"/>
      <c r="F37" s="37"/>
      <c r="G37" s="15"/>
      <c r="H37" s="4"/>
      <c r="I37" s="38"/>
    </row>
    <row r="38" spans="1:9" x14ac:dyDescent="0.25">
      <c r="A38" s="36"/>
      <c r="B38" s="4"/>
      <c r="C38" s="15"/>
      <c r="D38" s="4"/>
      <c r="E38" s="4"/>
      <c r="F38" s="37"/>
      <c r="G38" s="15"/>
      <c r="H38" s="4"/>
      <c r="I38" s="38"/>
    </row>
    <row r="39" spans="1:9" x14ac:dyDescent="0.25">
      <c r="A39" s="36"/>
      <c r="B39" s="4"/>
      <c r="C39" s="15"/>
      <c r="D39" s="4"/>
      <c r="E39" s="4"/>
      <c r="F39" s="37"/>
      <c r="G39" s="15"/>
      <c r="H39" s="4"/>
      <c r="I39" s="38"/>
    </row>
    <row r="40" spans="1:9" x14ac:dyDescent="0.25">
      <c r="A40" s="36"/>
      <c r="B40" s="4"/>
      <c r="C40" s="15"/>
      <c r="D40" s="4"/>
      <c r="E40" s="4"/>
      <c r="F40" s="37"/>
      <c r="G40" s="15"/>
      <c r="H40" s="4"/>
      <c r="I40" s="38"/>
    </row>
    <row r="41" spans="1:9" ht="15.75" x14ac:dyDescent="0.25">
      <c r="A41" s="2" t="s">
        <v>12</v>
      </c>
      <c r="B41" s="1"/>
      <c r="C41" s="6"/>
      <c r="D41" s="1"/>
      <c r="E41" s="1"/>
      <c r="F41" s="1"/>
      <c r="G41" s="1"/>
      <c r="H41" s="1"/>
      <c r="I41" s="1"/>
    </row>
    <row r="42" spans="1:9" ht="16.5" thickBot="1" x14ac:dyDescent="0.3">
      <c r="A42" s="1"/>
      <c r="B42" s="1"/>
      <c r="C42" s="6"/>
      <c r="D42" s="1"/>
      <c r="E42" s="1"/>
      <c r="F42" s="1"/>
      <c r="G42" s="1"/>
      <c r="H42" s="1"/>
      <c r="I42" s="1"/>
    </row>
    <row r="43" spans="1:9" x14ac:dyDescent="0.25">
      <c r="A43" s="95" t="s">
        <v>11</v>
      </c>
      <c r="B43" s="96"/>
      <c r="C43" s="96"/>
      <c r="D43" s="96"/>
      <c r="E43" s="96"/>
      <c r="F43" s="96"/>
      <c r="G43" s="96"/>
      <c r="H43" s="96"/>
      <c r="I43" s="97"/>
    </row>
    <row r="44" spans="1:9" x14ac:dyDescent="0.25">
      <c r="A44" s="98" t="s">
        <v>43</v>
      </c>
      <c r="B44" s="99"/>
      <c r="C44" s="99"/>
      <c r="D44" s="99"/>
      <c r="E44" s="99"/>
      <c r="F44" s="99"/>
      <c r="G44" s="99"/>
      <c r="H44" s="99"/>
      <c r="I44" s="100"/>
    </row>
    <row r="45" spans="1:9" x14ac:dyDescent="0.25">
      <c r="A45" s="98" t="str">
        <f>A5</f>
        <v>As of 1st QUARTER, CY 2019</v>
      </c>
      <c r="B45" s="99"/>
      <c r="C45" s="99"/>
      <c r="D45" s="99"/>
      <c r="E45" s="99"/>
      <c r="F45" s="99"/>
      <c r="G45" s="99"/>
      <c r="H45" s="99"/>
      <c r="I45" s="100"/>
    </row>
    <row r="46" spans="1:9" x14ac:dyDescent="0.25">
      <c r="A46" s="14"/>
      <c r="B46" s="4"/>
      <c r="C46" s="15"/>
      <c r="D46" s="4"/>
      <c r="E46" s="4"/>
      <c r="F46" s="4"/>
      <c r="G46" s="4"/>
      <c r="H46" s="4"/>
      <c r="I46" s="16"/>
    </row>
    <row r="47" spans="1:9" x14ac:dyDescent="0.25">
      <c r="A47" s="14"/>
      <c r="B47" s="4"/>
      <c r="C47" s="15"/>
      <c r="D47" s="4"/>
      <c r="E47" s="4"/>
      <c r="F47" s="4"/>
      <c r="G47" s="4"/>
      <c r="H47" s="4"/>
      <c r="I47" s="16"/>
    </row>
    <row r="48" spans="1:9" x14ac:dyDescent="0.25">
      <c r="A48" s="101" t="s">
        <v>0</v>
      </c>
      <c r="B48" s="102" t="s">
        <v>1</v>
      </c>
      <c r="C48" s="103" t="s">
        <v>2</v>
      </c>
      <c r="D48" s="102" t="s">
        <v>3</v>
      </c>
      <c r="E48" s="102" t="s">
        <v>4</v>
      </c>
      <c r="F48" s="102" t="s">
        <v>5</v>
      </c>
      <c r="G48" s="102"/>
      <c r="H48" s="102" t="s">
        <v>8</v>
      </c>
      <c r="I48" s="104" t="s">
        <v>9</v>
      </c>
    </row>
    <row r="49" spans="1:11" ht="45" x14ac:dyDescent="0.25">
      <c r="A49" s="101"/>
      <c r="B49" s="102"/>
      <c r="C49" s="103"/>
      <c r="D49" s="102"/>
      <c r="E49" s="102"/>
      <c r="F49" s="63" t="s">
        <v>6</v>
      </c>
      <c r="G49" s="63" t="s">
        <v>7</v>
      </c>
      <c r="H49" s="102"/>
      <c r="I49" s="104"/>
    </row>
    <row r="50" spans="1:11" x14ac:dyDescent="0.25">
      <c r="A50" s="20" t="s">
        <v>34</v>
      </c>
      <c r="B50" s="3"/>
      <c r="C50" s="8"/>
      <c r="D50" s="3"/>
      <c r="E50" s="3"/>
      <c r="F50" s="13"/>
      <c r="G50" s="8"/>
      <c r="H50" s="3"/>
      <c r="I50" s="18"/>
    </row>
    <row r="51" spans="1:11" x14ac:dyDescent="0.25">
      <c r="A51" s="39" t="s">
        <v>102</v>
      </c>
      <c r="B51" s="3"/>
      <c r="C51" s="8">
        <f>85855+157966</f>
        <v>243821</v>
      </c>
      <c r="D51" s="3"/>
      <c r="E51" s="3"/>
      <c r="F51" s="13"/>
      <c r="G51" s="8"/>
      <c r="H51" s="3"/>
      <c r="I51" s="18"/>
    </row>
    <row r="52" spans="1:11" x14ac:dyDescent="0.25">
      <c r="A52" s="39" t="s">
        <v>36</v>
      </c>
      <c r="B52" s="3"/>
      <c r="C52" s="8">
        <v>50000</v>
      </c>
      <c r="D52" s="3"/>
      <c r="E52" s="3"/>
      <c r="F52" s="13"/>
      <c r="G52" s="8"/>
      <c r="H52" s="3"/>
      <c r="I52" s="18"/>
    </row>
    <row r="53" spans="1:11" x14ac:dyDescent="0.25">
      <c r="A53" s="39" t="s">
        <v>37</v>
      </c>
      <c r="B53" s="3"/>
      <c r="C53" s="8">
        <v>27320</v>
      </c>
      <c r="D53" s="3"/>
      <c r="E53" s="3"/>
      <c r="F53" s="13"/>
      <c r="G53" s="8"/>
      <c r="H53" s="3"/>
      <c r="I53" s="18"/>
    </row>
    <row r="54" spans="1:11" x14ac:dyDescent="0.25">
      <c r="A54" s="39" t="s">
        <v>35</v>
      </c>
      <c r="B54" s="3"/>
      <c r="C54" s="8">
        <v>44030.86</v>
      </c>
      <c r="D54" s="3"/>
      <c r="E54" s="3"/>
      <c r="F54" s="13"/>
      <c r="G54" s="8"/>
      <c r="H54" s="3"/>
      <c r="I54" s="18"/>
    </row>
    <row r="55" spans="1:11" x14ac:dyDescent="0.25">
      <c r="A55" s="39" t="s">
        <v>100</v>
      </c>
      <c r="B55" s="3"/>
      <c r="C55" s="8">
        <v>49358</v>
      </c>
      <c r="D55" s="3"/>
      <c r="E55" s="3"/>
      <c r="F55" s="13"/>
      <c r="G55" s="8"/>
      <c r="H55" s="3"/>
      <c r="I55" s="18"/>
    </row>
    <row r="56" spans="1:11" x14ac:dyDescent="0.25">
      <c r="A56" s="39" t="s">
        <v>39</v>
      </c>
      <c r="B56" s="3"/>
      <c r="C56" s="8">
        <v>1002</v>
      </c>
      <c r="D56" s="3"/>
      <c r="E56" s="3"/>
      <c r="F56" s="13"/>
      <c r="G56" s="8"/>
      <c r="H56" s="3"/>
      <c r="I56" s="18"/>
    </row>
    <row r="57" spans="1:11" x14ac:dyDescent="0.25">
      <c r="A57" s="39" t="s">
        <v>101</v>
      </c>
      <c r="B57" s="3"/>
      <c r="C57" s="8">
        <v>2840000</v>
      </c>
      <c r="D57" s="3"/>
      <c r="E57" s="3"/>
      <c r="F57" s="13"/>
      <c r="G57" s="8"/>
      <c r="H57" s="3"/>
      <c r="I57" s="18"/>
    </row>
    <row r="58" spans="1:11" s="72" customFormat="1" x14ac:dyDescent="0.25">
      <c r="A58" s="67"/>
      <c r="B58" s="68"/>
      <c r="C58" s="69">
        <f>SUM(C51:C57)</f>
        <v>3255531.86</v>
      </c>
      <c r="D58" s="68"/>
      <c r="E58" s="68"/>
      <c r="F58" s="70"/>
      <c r="G58" s="75"/>
      <c r="H58" s="68"/>
      <c r="I58" s="76"/>
    </row>
    <row r="59" spans="1:11" ht="15.75" thickBot="1" x14ac:dyDescent="0.3">
      <c r="A59" s="19"/>
      <c r="B59" s="3"/>
      <c r="C59" s="10">
        <f>C58+C34+C25</f>
        <v>26353913.98</v>
      </c>
      <c r="D59" s="10"/>
      <c r="E59" s="10"/>
      <c r="F59" s="10"/>
      <c r="G59" s="10">
        <f>G58+G34+G25</f>
        <v>1233401.29</v>
      </c>
      <c r="H59" s="3"/>
      <c r="I59" s="18"/>
      <c r="K59" s="62">
        <f>G59/C59</f>
        <v>4.6801446302664147E-2</v>
      </c>
    </row>
    <row r="60" spans="1:11" ht="15.75" thickTop="1" x14ac:dyDescent="0.25">
      <c r="A60" s="14"/>
      <c r="B60" s="4"/>
      <c r="C60" s="15"/>
      <c r="D60" s="4"/>
      <c r="E60" s="4"/>
      <c r="F60" s="4"/>
      <c r="G60" s="4"/>
      <c r="H60" s="4"/>
      <c r="I60" s="16"/>
    </row>
    <row r="61" spans="1:11" x14ac:dyDescent="0.25">
      <c r="A61" s="106" t="s">
        <v>13</v>
      </c>
      <c r="B61" s="107"/>
      <c r="C61" s="107"/>
      <c r="D61" s="107"/>
      <c r="E61" s="107"/>
      <c r="F61" s="107"/>
      <c r="G61" s="107"/>
      <c r="H61" s="107"/>
      <c r="I61" s="108"/>
    </row>
    <row r="62" spans="1:11" x14ac:dyDescent="0.25">
      <c r="A62" s="14"/>
      <c r="B62" s="4"/>
      <c r="C62" s="15"/>
      <c r="D62" s="4"/>
      <c r="E62" s="4"/>
      <c r="F62" s="4"/>
      <c r="G62" s="4"/>
      <c r="H62" s="4"/>
      <c r="I62" s="16"/>
    </row>
    <row r="63" spans="1:11" x14ac:dyDescent="0.25">
      <c r="A63" s="14"/>
      <c r="B63" s="4"/>
      <c r="C63" s="15"/>
      <c r="D63" s="4"/>
      <c r="E63" s="4"/>
      <c r="F63" s="4"/>
      <c r="G63" s="4"/>
      <c r="H63" s="4"/>
      <c r="I63" s="16"/>
    </row>
    <row r="64" spans="1:11" x14ac:dyDescent="0.25">
      <c r="A64" s="55" t="s">
        <v>107</v>
      </c>
      <c r="B64" s="56"/>
      <c r="C64" s="57"/>
      <c r="D64" s="58"/>
      <c r="E64" s="58"/>
      <c r="F64" s="105" t="s">
        <v>79</v>
      </c>
      <c r="G64" s="105"/>
      <c r="H64" s="105"/>
      <c r="I64" s="59"/>
    </row>
    <row r="65" spans="1:9" x14ac:dyDescent="0.25">
      <c r="A65" s="93" t="s">
        <v>14</v>
      </c>
      <c r="B65" s="94"/>
      <c r="C65" s="15"/>
      <c r="D65" s="4"/>
      <c r="E65" s="4"/>
      <c r="F65" s="94" t="s">
        <v>10</v>
      </c>
      <c r="G65" s="94"/>
      <c r="H65" s="94"/>
      <c r="I65" s="16"/>
    </row>
    <row r="66" spans="1:9" ht="15.75" thickBot="1" x14ac:dyDescent="0.3">
      <c r="A66" s="22"/>
      <c r="B66" s="23"/>
      <c r="C66" s="24"/>
      <c r="D66" s="23"/>
      <c r="E66" s="23"/>
      <c r="F66" s="23"/>
      <c r="G66" s="23"/>
      <c r="H66" s="23"/>
      <c r="I66" s="25"/>
    </row>
  </sheetData>
  <mergeCells count="26">
    <mergeCell ref="A61:I61"/>
    <mergeCell ref="F64:H64"/>
    <mergeCell ref="A65:B65"/>
    <mergeCell ref="F65:H65"/>
    <mergeCell ref="A43:I43"/>
    <mergeCell ref="A44:I44"/>
    <mergeCell ref="A45:I45"/>
    <mergeCell ref="A48:A49"/>
    <mergeCell ref="B48:B49"/>
    <mergeCell ref="C48:C49"/>
    <mergeCell ref="D48:D49"/>
    <mergeCell ref="E48:E49"/>
    <mergeCell ref="F48:G48"/>
    <mergeCell ref="H48:H49"/>
    <mergeCell ref="I48:I49"/>
    <mergeCell ref="A3:I3"/>
    <mergeCell ref="A4:I4"/>
    <mergeCell ref="A5:I5"/>
    <mergeCell ref="A8:A9"/>
    <mergeCell ref="B8:B9"/>
    <mergeCell ref="C8:C9"/>
    <mergeCell ref="D8:D9"/>
    <mergeCell ref="E8:E9"/>
    <mergeCell ref="F8:G8"/>
    <mergeCell ref="H8:H9"/>
    <mergeCell ref="I8:I9"/>
  </mergeCells>
  <printOptions horizontalCentered="1"/>
  <pageMargins left="0.85" right="0.45" top="0.7" bottom="0.25" header="0.3" footer="0.3"/>
  <pageSetup scale="72" orientation="landscape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opLeftCell="B43" workbookViewId="0">
      <selection activeCell="I58" sqref="I58"/>
    </sheetView>
  </sheetViews>
  <sheetFormatPr defaultRowHeight="15" x14ac:dyDescent="0.25"/>
  <cols>
    <col min="1" max="1" width="51.28515625" customWidth="1"/>
    <col min="2" max="2" width="28.28515625" customWidth="1"/>
    <col min="3" max="3" width="16.28515625" style="7" customWidth="1"/>
    <col min="4" max="5" width="12" customWidth="1"/>
    <col min="6" max="6" width="12.140625" customWidth="1"/>
    <col min="7" max="7" width="16.42578125" customWidth="1"/>
    <col min="8" max="8" width="12" customWidth="1"/>
    <col min="9" max="9" width="19.28515625" customWidth="1"/>
    <col min="11" max="11" width="14" bestFit="1" customWidth="1"/>
    <col min="12" max="12" width="11.5703125" style="7" bestFit="1" customWidth="1"/>
  </cols>
  <sheetData>
    <row r="1" spans="1:13" ht="15.75" x14ac:dyDescent="0.25">
      <c r="A1" s="2" t="s">
        <v>12</v>
      </c>
      <c r="B1" s="1"/>
      <c r="C1" s="6"/>
      <c r="D1" s="1"/>
      <c r="E1" s="1"/>
      <c r="F1" s="1"/>
      <c r="G1" s="1"/>
      <c r="H1" s="1"/>
      <c r="I1" s="1"/>
    </row>
    <row r="2" spans="1:13" ht="16.5" thickBot="1" x14ac:dyDescent="0.3">
      <c r="A2" s="1"/>
      <c r="B2" s="1"/>
      <c r="C2" s="6"/>
      <c r="D2" s="1"/>
      <c r="E2" s="1"/>
      <c r="F2" s="1"/>
      <c r="G2" s="1"/>
      <c r="H2" s="1"/>
      <c r="I2" s="1"/>
    </row>
    <row r="3" spans="1:13" x14ac:dyDescent="0.25">
      <c r="A3" s="95" t="s">
        <v>11</v>
      </c>
      <c r="B3" s="96"/>
      <c r="C3" s="96"/>
      <c r="D3" s="96"/>
      <c r="E3" s="96"/>
      <c r="F3" s="96"/>
      <c r="G3" s="96"/>
      <c r="H3" s="96"/>
      <c r="I3" s="97"/>
    </row>
    <row r="4" spans="1:13" x14ac:dyDescent="0.25">
      <c r="A4" s="98" t="s">
        <v>45</v>
      </c>
      <c r="B4" s="99"/>
      <c r="C4" s="99"/>
      <c r="D4" s="99"/>
      <c r="E4" s="99"/>
      <c r="F4" s="99"/>
      <c r="G4" s="99"/>
      <c r="H4" s="99"/>
      <c r="I4" s="100"/>
    </row>
    <row r="5" spans="1:13" x14ac:dyDescent="0.25">
      <c r="A5" s="98" t="s">
        <v>129</v>
      </c>
      <c r="B5" s="99"/>
      <c r="C5" s="99"/>
      <c r="D5" s="99"/>
      <c r="E5" s="99"/>
      <c r="F5" s="99"/>
      <c r="G5" s="99"/>
      <c r="H5" s="99"/>
      <c r="I5" s="100"/>
    </row>
    <row r="6" spans="1:13" x14ac:dyDescent="0.25">
      <c r="A6" s="14"/>
      <c r="B6" s="4"/>
      <c r="C6" s="15"/>
      <c r="D6" s="4"/>
      <c r="E6" s="4"/>
      <c r="F6" s="4"/>
      <c r="G6" s="4"/>
      <c r="H6" s="4"/>
      <c r="I6" s="16"/>
    </row>
    <row r="7" spans="1:13" x14ac:dyDescent="0.25">
      <c r="A7" s="14" t="s">
        <v>15</v>
      </c>
      <c r="B7" s="4"/>
      <c r="C7" s="15"/>
      <c r="D7" s="4"/>
      <c r="E7" s="4"/>
      <c r="F7" s="4"/>
      <c r="G7" s="4"/>
      <c r="H7" s="4"/>
      <c r="I7" s="16"/>
    </row>
    <row r="8" spans="1:13" s="7" customFormat="1" x14ac:dyDescent="0.25">
      <c r="A8" s="14"/>
      <c r="B8" s="4"/>
      <c r="C8" s="15"/>
      <c r="D8" s="4"/>
      <c r="E8" s="4"/>
      <c r="F8" s="4"/>
      <c r="G8" s="4"/>
      <c r="H8" s="4"/>
      <c r="I8" s="16"/>
      <c r="J8"/>
      <c r="K8"/>
      <c r="M8"/>
    </row>
    <row r="9" spans="1:13" s="7" customFormat="1" x14ac:dyDescent="0.25">
      <c r="A9" s="109" t="s">
        <v>0</v>
      </c>
      <c r="B9" s="111" t="s">
        <v>1</v>
      </c>
      <c r="C9" s="117" t="s">
        <v>2</v>
      </c>
      <c r="D9" s="118" t="s">
        <v>3</v>
      </c>
      <c r="E9" s="102" t="s">
        <v>4</v>
      </c>
      <c r="F9" s="102" t="s">
        <v>5</v>
      </c>
      <c r="G9" s="102"/>
      <c r="H9" s="102" t="s">
        <v>8</v>
      </c>
      <c r="I9" s="115" t="s">
        <v>9</v>
      </c>
      <c r="J9"/>
      <c r="K9"/>
      <c r="M9"/>
    </row>
    <row r="10" spans="1:13" s="7" customFormat="1" ht="30" x14ac:dyDescent="0.25">
      <c r="A10" s="110"/>
      <c r="B10" s="112"/>
      <c r="C10" s="117"/>
      <c r="D10" s="118"/>
      <c r="E10" s="102"/>
      <c r="F10" s="64" t="s">
        <v>6</v>
      </c>
      <c r="G10" s="64" t="s">
        <v>7</v>
      </c>
      <c r="H10" s="102"/>
      <c r="I10" s="116"/>
      <c r="J10"/>
      <c r="K10"/>
      <c r="M10"/>
    </row>
    <row r="11" spans="1:13" s="7" customFormat="1" x14ac:dyDescent="0.25">
      <c r="A11" s="17" t="s">
        <v>16</v>
      </c>
      <c r="B11" s="3"/>
      <c r="C11" s="8"/>
      <c r="D11" s="3"/>
      <c r="E11" s="3"/>
      <c r="F11" s="3"/>
      <c r="G11" s="8"/>
      <c r="H11" s="3"/>
      <c r="I11" s="18"/>
      <c r="J11"/>
      <c r="K11"/>
      <c r="M11"/>
    </row>
    <row r="12" spans="1:13" s="7" customFormat="1" x14ac:dyDescent="0.25">
      <c r="A12" s="39" t="s">
        <v>109</v>
      </c>
      <c r="B12" s="3"/>
      <c r="C12" s="8">
        <v>450000</v>
      </c>
      <c r="D12" s="3"/>
      <c r="E12" s="3"/>
      <c r="F12" s="13"/>
      <c r="G12" s="51">
        <f>62691.13+25500</f>
        <v>88191.13</v>
      </c>
      <c r="H12" s="3"/>
      <c r="I12" s="53"/>
      <c r="J12"/>
      <c r="K12" s="50">
        <f>C12-G12</f>
        <v>361808.87</v>
      </c>
      <c r="M12"/>
    </row>
    <row r="13" spans="1:13" s="7" customFormat="1" x14ac:dyDescent="0.25">
      <c r="A13" s="39" t="s">
        <v>110</v>
      </c>
      <c r="B13" s="3"/>
      <c r="C13" s="8">
        <v>200000</v>
      </c>
      <c r="D13" s="3"/>
      <c r="E13" s="3"/>
      <c r="F13" s="13"/>
      <c r="G13" s="51">
        <f>17083.26+44190</f>
        <v>61273.259999999995</v>
      </c>
      <c r="H13" s="3"/>
      <c r="I13" s="53"/>
      <c r="J13"/>
      <c r="K13" s="50">
        <f>C13-G13</f>
        <v>138726.74</v>
      </c>
      <c r="M13"/>
    </row>
    <row r="14" spans="1:13" s="7" customFormat="1" x14ac:dyDescent="0.25">
      <c r="A14" s="39" t="s">
        <v>71</v>
      </c>
      <c r="B14" s="3"/>
      <c r="C14" s="8">
        <v>330000</v>
      </c>
      <c r="D14" s="3"/>
      <c r="E14" s="3"/>
      <c r="F14" s="13"/>
      <c r="G14" s="51"/>
      <c r="H14" s="3"/>
      <c r="I14" s="53"/>
      <c r="J14"/>
      <c r="K14" s="50">
        <f>C14-G14</f>
        <v>330000</v>
      </c>
      <c r="M14"/>
    </row>
    <row r="15" spans="1:13" s="7" customFormat="1" x14ac:dyDescent="0.25">
      <c r="A15" s="39" t="s">
        <v>111</v>
      </c>
      <c r="B15" s="3"/>
      <c r="C15" s="8">
        <v>1050000</v>
      </c>
      <c r="D15" s="12"/>
      <c r="E15" s="12"/>
      <c r="F15" s="13"/>
      <c r="G15" s="51">
        <v>207565</v>
      </c>
      <c r="H15" s="3"/>
      <c r="I15" s="53"/>
      <c r="J15"/>
      <c r="K15" s="50">
        <f>C15-G15</f>
        <v>842435</v>
      </c>
      <c r="M15"/>
    </row>
    <row r="16" spans="1:13" s="7" customFormat="1" x14ac:dyDescent="0.25">
      <c r="A16" s="19" t="s">
        <v>112</v>
      </c>
      <c r="B16" s="66"/>
      <c r="C16" s="8">
        <v>50000</v>
      </c>
      <c r="D16" s="3"/>
      <c r="E16" s="3"/>
      <c r="F16" s="13"/>
      <c r="G16" s="8"/>
      <c r="H16" s="3"/>
      <c r="I16" s="18"/>
      <c r="J16"/>
      <c r="K16" s="50">
        <f t="shared" ref="K16:K40" si="0">C16-G16</f>
        <v>50000</v>
      </c>
      <c r="M16"/>
    </row>
    <row r="17" spans="1:13" s="7" customFormat="1" x14ac:dyDescent="0.25">
      <c r="A17" s="39" t="s">
        <v>113</v>
      </c>
      <c r="B17" s="3"/>
      <c r="C17" s="8">
        <v>2100000</v>
      </c>
      <c r="D17" s="12"/>
      <c r="E17" s="12"/>
      <c r="F17" s="13"/>
      <c r="G17" s="51"/>
      <c r="H17" s="3"/>
      <c r="I17" s="53"/>
      <c r="J17"/>
      <c r="K17" s="50">
        <f t="shared" si="0"/>
        <v>2100000</v>
      </c>
      <c r="M17"/>
    </row>
    <row r="18" spans="1:13" s="7" customFormat="1" x14ac:dyDescent="0.25">
      <c r="A18" s="19" t="s">
        <v>50</v>
      </c>
      <c r="B18" s="3"/>
      <c r="C18" s="8">
        <v>150000</v>
      </c>
      <c r="D18" s="12"/>
      <c r="E18" s="12"/>
      <c r="F18" s="13"/>
      <c r="G18" s="51"/>
      <c r="H18" s="3"/>
      <c r="I18" s="53"/>
      <c r="J18"/>
      <c r="K18" s="50">
        <f t="shared" si="0"/>
        <v>150000</v>
      </c>
      <c r="M18"/>
    </row>
    <row r="19" spans="1:13" s="7" customFormat="1" x14ac:dyDescent="0.25">
      <c r="A19" s="39" t="s">
        <v>114</v>
      </c>
      <c r="B19" s="3"/>
      <c r="C19" s="8">
        <v>200000</v>
      </c>
      <c r="D19" s="12"/>
      <c r="E19" s="12"/>
      <c r="F19" s="13"/>
      <c r="G19" s="51"/>
      <c r="H19" s="3"/>
      <c r="I19" s="53"/>
      <c r="J19"/>
      <c r="K19" s="50">
        <f t="shared" si="0"/>
        <v>200000</v>
      </c>
      <c r="M19"/>
    </row>
    <row r="20" spans="1:13" s="7" customFormat="1" x14ac:dyDescent="0.25">
      <c r="A20" s="39" t="s">
        <v>121</v>
      </c>
      <c r="B20" s="3"/>
      <c r="C20" s="8">
        <v>700000</v>
      </c>
      <c r="D20" s="12"/>
      <c r="E20" s="12"/>
      <c r="F20" s="13"/>
      <c r="G20" s="51"/>
      <c r="H20" s="3"/>
      <c r="I20" s="53"/>
      <c r="J20"/>
      <c r="K20" s="50">
        <f t="shared" si="0"/>
        <v>700000</v>
      </c>
      <c r="M20"/>
    </row>
    <row r="21" spans="1:13" s="7" customFormat="1" x14ac:dyDescent="0.25">
      <c r="A21" s="39" t="s">
        <v>122</v>
      </c>
      <c r="B21" s="3"/>
      <c r="C21" s="8">
        <v>200000</v>
      </c>
      <c r="D21" s="12"/>
      <c r="E21" s="12"/>
      <c r="F21" s="13"/>
      <c r="G21" s="51"/>
      <c r="H21" s="3"/>
      <c r="I21" s="53"/>
      <c r="J21"/>
      <c r="K21" s="50">
        <f t="shared" si="0"/>
        <v>200000</v>
      </c>
      <c r="M21"/>
    </row>
    <row r="22" spans="1:13" s="7" customFormat="1" x14ac:dyDescent="0.25">
      <c r="A22" s="39" t="s">
        <v>123</v>
      </c>
      <c r="B22" s="3"/>
      <c r="C22" s="8">
        <v>100000</v>
      </c>
      <c r="D22" s="12"/>
      <c r="E22" s="12"/>
      <c r="F22" s="13"/>
      <c r="G22" s="51"/>
      <c r="H22" s="3"/>
      <c r="I22" s="53"/>
      <c r="J22"/>
      <c r="K22" s="50">
        <f t="shared" si="0"/>
        <v>100000</v>
      </c>
      <c r="M22"/>
    </row>
    <row r="23" spans="1:13" s="7" customFormat="1" x14ac:dyDescent="0.25">
      <c r="A23" s="39" t="s">
        <v>124</v>
      </c>
      <c r="B23" s="3"/>
      <c r="C23" s="8">
        <v>1000000</v>
      </c>
      <c r="D23" s="12"/>
      <c r="E23" s="12"/>
      <c r="F23" s="13"/>
      <c r="G23" s="51"/>
      <c r="H23" s="3"/>
      <c r="I23" s="53"/>
      <c r="J23"/>
      <c r="K23" s="50">
        <f t="shared" si="0"/>
        <v>1000000</v>
      </c>
      <c r="M23"/>
    </row>
    <row r="24" spans="1:13" s="7" customFormat="1" x14ac:dyDescent="0.25">
      <c r="A24" s="39" t="s">
        <v>125</v>
      </c>
      <c r="B24" s="3"/>
      <c r="C24" s="8">
        <v>200000</v>
      </c>
      <c r="D24" s="12"/>
      <c r="E24" s="12"/>
      <c r="F24" s="13"/>
      <c r="G24" s="51"/>
      <c r="H24" s="3"/>
      <c r="I24" s="53"/>
      <c r="J24"/>
      <c r="K24" s="50">
        <f t="shared" si="0"/>
        <v>200000</v>
      </c>
      <c r="M24"/>
    </row>
    <row r="25" spans="1:13" s="7" customFormat="1" x14ac:dyDescent="0.25">
      <c r="A25" s="39" t="s">
        <v>126</v>
      </c>
      <c r="B25" s="3"/>
      <c r="C25" s="8">
        <v>300000</v>
      </c>
      <c r="D25" s="12"/>
      <c r="E25" s="12"/>
      <c r="F25" s="13"/>
      <c r="G25" s="51"/>
      <c r="H25" s="3"/>
      <c r="I25" s="53"/>
      <c r="J25"/>
      <c r="K25" s="50">
        <f t="shared" si="0"/>
        <v>300000</v>
      </c>
      <c r="M25"/>
    </row>
    <row r="26" spans="1:13" s="7" customFormat="1" ht="30" x14ac:dyDescent="0.25">
      <c r="A26" s="80" t="s">
        <v>128</v>
      </c>
      <c r="B26" s="3"/>
      <c r="C26" s="8">
        <v>300000</v>
      </c>
      <c r="D26" s="12"/>
      <c r="E26" s="12"/>
      <c r="F26" s="13"/>
      <c r="G26" s="51"/>
      <c r="H26" s="3"/>
      <c r="I26" s="53"/>
      <c r="J26"/>
      <c r="K26" s="50"/>
      <c r="M26"/>
    </row>
    <row r="27" spans="1:13" s="74" customFormat="1" x14ac:dyDescent="0.25">
      <c r="A27" s="67"/>
      <c r="B27" s="68"/>
      <c r="C27" s="78">
        <f>SUM(C12:C26)</f>
        <v>7330000</v>
      </c>
      <c r="D27" s="68"/>
      <c r="E27" s="68"/>
      <c r="F27" s="70"/>
      <c r="G27" s="78">
        <f>SUM(G12:G26)</f>
        <v>357029.39</v>
      </c>
      <c r="H27" s="68"/>
      <c r="I27" s="71"/>
      <c r="J27" s="72"/>
      <c r="K27" s="73">
        <f t="shared" si="0"/>
        <v>6972970.6100000003</v>
      </c>
      <c r="M27" s="72"/>
    </row>
    <row r="28" spans="1:13" s="7" customFormat="1" x14ac:dyDescent="0.25">
      <c r="A28" s="17" t="s">
        <v>33</v>
      </c>
      <c r="B28" s="3"/>
      <c r="C28" s="8"/>
      <c r="D28" s="3"/>
      <c r="E28" s="3"/>
      <c r="F28" s="13"/>
      <c r="G28" s="51"/>
      <c r="H28" s="3"/>
      <c r="I28" s="53"/>
      <c r="J28"/>
      <c r="K28" s="45">
        <f t="shared" si="0"/>
        <v>0</v>
      </c>
      <c r="M28"/>
    </row>
    <row r="29" spans="1:13" s="7" customFormat="1" x14ac:dyDescent="0.25">
      <c r="A29" s="39" t="s">
        <v>116</v>
      </c>
      <c r="B29" s="3"/>
      <c r="C29" s="8">
        <v>7000000</v>
      </c>
      <c r="D29" s="3"/>
      <c r="E29" s="3"/>
      <c r="F29" s="13"/>
      <c r="G29" s="51"/>
      <c r="H29" s="3"/>
      <c r="I29" s="53"/>
      <c r="J29"/>
      <c r="K29" s="50">
        <f>C29-G29</f>
        <v>7000000</v>
      </c>
      <c r="M29"/>
    </row>
    <row r="30" spans="1:13" s="7" customFormat="1" x14ac:dyDescent="0.25">
      <c r="A30" s="39" t="s">
        <v>117</v>
      </c>
      <c r="B30" s="3"/>
      <c r="C30" s="8">
        <v>800000</v>
      </c>
      <c r="D30" s="3"/>
      <c r="E30" s="3"/>
      <c r="F30" s="13"/>
      <c r="G30" s="51"/>
      <c r="H30" s="3"/>
      <c r="I30" s="53"/>
      <c r="J30"/>
      <c r="K30" s="50"/>
      <c r="M30"/>
    </row>
    <row r="31" spans="1:13" s="7" customFormat="1" x14ac:dyDescent="0.25">
      <c r="A31" s="39" t="s">
        <v>118</v>
      </c>
      <c r="B31" s="3"/>
      <c r="C31" s="8">
        <v>350000</v>
      </c>
      <c r="D31" s="3"/>
      <c r="E31" s="3"/>
      <c r="F31" s="13"/>
      <c r="G31" s="51"/>
      <c r="H31" s="3"/>
      <c r="I31" s="53"/>
      <c r="J31"/>
      <c r="K31" s="50"/>
      <c r="M31"/>
    </row>
    <row r="32" spans="1:13" s="7" customFormat="1" x14ac:dyDescent="0.25">
      <c r="A32" s="39" t="s">
        <v>78</v>
      </c>
      <c r="B32" s="3"/>
      <c r="C32" s="8">
        <v>350000</v>
      </c>
      <c r="D32" s="3"/>
      <c r="E32" s="3"/>
      <c r="F32" s="13"/>
      <c r="G32" s="51"/>
      <c r="H32" s="3"/>
      <c r="I32" s="53"/>
      <c r="J32"/>
      <c r="K32" s="50"/>
      <c r="M32"/>
    </row>
    <row r="33" spans="1:13" s="7" customFormat="1" x14ac:dyDescent="0.25">
      <c r="A33" s="39" t="s">
        <v>119</v>
      </c>
      <c r="B33" s="3"/>
      <c r="C33" s="8">
        <v>500000</v>
      </c>
      <c r="D33" s="3"/>
      <c r="E33" s="3"/>
      <c r="F33" s="13"/>
      <c r="G33" s="51"/>
      <c r="H33" s="3"/>
      <c r="I33" s="53"/>
      <c r="J33"/>
      <c r="K33" s="50">
        <f t="shared" si="0"/>
        <v>500000</v>
      </c>
      <c r="M33"/>
    </row>
    <row r="34" spans="1:13" s="7" customFormat="1" ht="30" x14ac:dyDescent="0.25">
      <c r="A34" s="79" t="s">
        <v>120</v>
      </c>
      <c r="B34" s="3"/>
      <c r="C34" s="8">
        <v>500000</v>
      </c>
      <c r="D34" s="3"/>
      <c r="E34" s="3"/>
      <c r="F34" s="13"/>
      <c r="G34" s="51"/>
      <c r="H34" s="3"/>
      <c r="I34" s="53"/>
      <c r="J34"/>
      <c r="K34" s="45">
        <f t="shared" si="0"/>
        <v>500000</v>
      </c>
      <c r="M34"/>
    </row>
    <row r="35" spans="1:13" s="7" customFormat="1" ht="30" x14ac:dyDescent="0.25">
      <c r="A35" s="79" t="s">
        <v>127</v>
      </c>
      <c r="B35" s="3"/>
      <c r="C35" s="8">
        <v>200000</v>
      </c>
      <c r="D35" s="3"/>
      <c r="E35" s="3"/>
      <c r="F35" s="13"/>
      <c r="G35" s="51"/>
      <c r="H35" s="3"/>
      <c r="I35" s="53"/>
      <c r="J35"/>
      <c r="K35" s="45"/>
      <c r="M35"/>
    </row>
    <row r="36" spans="1:13" s="74" customFormat="1" x14ac:dyDescent="0.25">
      <c r="A36" s="19"/>
      <c r="B36" s="68"/>
      <c r="C36" s="69">
        <f>SUM(C29:C35)</f>
        <v>9700000</v>
      </c>
      <c r="D36" s="68"/>
      <c r="E36" s="68"/>
      <c r="F36" s="70"/>
      <c r="G36" s="69">
        <f>SUM(G33:G34)</f>
        <v>0</v>
      </c>
      <c r="H36" s="68"/>
      <c r="I36" s="71"/>
      <c r="J36" s="72"/>
      <c r="K36" s="73">
        <f>C36-G36</f>
        <v>9700000</v>
      </c>
      <c r="M36" s="72"/>
    </row>
    <row r="37" spans="1:13" s="7" customFormat="1" x14ac:dyDescent="0.25">
      <c r="A37" s="20" t="s">
        <v>34</v>
      </c>
      <c r="B37" s="3"/>
      <c r="C37" s="8"/>
      <c r="D37" s="3"/>
      <c r="E37" s="3"/>
      <c r="F37" s="13"/>
      <c r="G37" s="8"/>
      <c r="H37" s="3"/>
      <c r="I37" s="18"/>
      <c r="J37"/>
      <c r="K37" s="45">
        <f t="shared" si="0"/>
        <v>0</v>
      </c>
      <c r="M37"/>
    </row>
    <row r="38" spans="1:13" s="7" customFormat="1" x14ac:dyDescent="0.25">
      <c r="A38" s="39" t="s">
        <v>70</v>
      </c>
      <c r="B38" s="3"/>
      <c r="C38" s="8">
        <v>105706.8</v>
      </c>
      <c r="D38" s="3"/>
      <c r="E38" s="3"/>
      <c r="F38" s="13"/>
      <c r="G38" s="8"/>
      <c r="H38" s="3"/>
      <c r="I38" s="18"/>
      <c r="J38"/>
      <c r="K38" s="45">
        <f t="shared" si="0"/>
        <v>105706.8</v>
      </c>
      <c r="M38"/>
    </row>
    <row r="39" spans="1:13" s="7" customFormat="1" x14ac:dyDescent="0.25">
      <c r="A39" s="19" t="s">
        <v>115</v>
      </c>
      <c r="B39" s="3"/>
      <c r="C39" s="8">
        <v>3005656.6</v>
      </c>
      <c r="D39" s="3"/>
      <c r="E39" s="3"/>
      <c r="F39" s="13"/>
      <c r="G39" s="8"/>
      <c r="H39" s="3"/>
      <c r="I39" s="18"/>
      <c r="J39"/>
      <c r="K39" s="45">
        <f t="shared" si="0"/>
        <v>3005656.6</v>
      </c>
      <c r="M39"/>
    </row>
    <row r="40" spans="1:13" s="74" customFormat="1" x14ac:dyDescent="0.25">
      <c r="A40" s="67"/>
      <c r="B40" s="68"/>
      <c r="C40" s="69">
        <f>SUM(C38:C39)</f>
        <v>3111363.4</v>
      </c>
      <c r="D40" s="68"/>
      <c r="E40" s="68"/>
      <c r="F40" s="70"/>
      <c r="G40" s="69">
        <f>SUM(G38:G39)</f>
        <v>0</v>
      </c>
      <c r="H40" s="68"/>
      <c r="I40" s="76"/>
      <c r="J40" s="72"/>
      <c r="K40" s="77">
        <f t="shared" si="0"/>
        <v>3111363.4</v>
      </c>
      <c r="M40" s="72"/>
    </row>
    <row r="41" spans="1:13" s="7" customFormat="1" x14ac:dyDescent="0.25">
      <c r="A41" s="19"/>
      <c r="B41" s="3"/>
      <c r="C41" s="9">
        <f>C27+C36+C40</f>
        <v>20141363.399999999</v>
      </c>
      <c r="D41" s="9"/>
      <c r="E41" s="9"/>
      <c r="F41" s="9"/>
      <c r="G41" s="9">
        <f>G27+G36+G40</f>
        <v>357029.39</v>
      </c>
      <c r="H41" s="3"/>
      <c r="I41" s="18"/>
      <c r="J41"/>
      <c r="K41" s="62">
        <f>G41/C41</f>
        <v>1.7726177861425212E-2</v>
      </c>
      <c r="M41"/>
    </row>
    <row r="42" spans="1:13" s="7" customFormat="1" x14ac:dyDescent="0.25">
      <c r="A42" s="14"/>
      <c r="B42" s="4"/>
      <c r="C42" s="15"/>
      <c r="D42" s="4"/>
      <c r="E42" s="4"/>
      <c r="F42" s="4"/>
      <c r="G42" s="4"/>
      <c r="H42" s="4"/>
      <c r="I42" s="16"/>
      <c r="J42"/>
      <c r="K42"/>
      <c r="M42"/>
    </row>
    <row r="43" spans="1:13" s="7" customFormat="1" ht="15" customHeight="1" x14ac:dyDescent="0.25">
      <c r="A43" s="106" t="s">
        <v>13</v>
      </c>
      <c r="B43" s="107"/>
      <c r="C43" s="107"/>
      <c r="D43" s="107"/>
      <c r="E43" s="107"/>
      <c r="F43" s="107"/>
      <c r="G43" s="107"/>
      <c r="H43" s="107"/>
      <c r="I43" s="108"/>
      <c r="J43"/>
      <c r="K43"/>
      <c r="M43"/>
    </row>
    <row r="44" spans="1:13" s="7" customFormat="1" x14ac:dyDescent="0.25">
      <c r="A44" s="14"/>
      <c r="B44" s="4"/>
      <c r="C44" s="15"/>
      <c r="D44" s="4"/>
      <c r="E44" s="4"/>
      <c r="F44" s="4"/>
      <c r="G44" s="4"/>
      <c r="H44" s="4"/>
      <c r="I44" s="16"/>
      <c r="J44"/>
      <c r="K44"/>
      <c r="M44"/>
    </row>
    <row r="45" spans="1:13" s="7" customFormat="1" x14ac:dyDescent="0.25">
      <c r="A45" s="14"/>
      <c r="B45" s="4"/>
      <c r="C45" s="15"/>
      <c r="D45" s="4"/>
      <c r="E45" s="4"/>
      <c r="F45" s="4"/>
      <c r="G45" s="4"/>
      <c r="H45" s="4"/>
      <c r="I45" s="16"/>
      <c r="J45"/>
      <c r="K45"/>
      <c r="M45"/>
    </row>
    <row r="46" spans="1:13" s="60" customFormat="1" x14ac:dyDescent="0.25">
      <c r="A46" s="55" t="s">
        <v>107</v>
      </c>
      <c r="B46" s="56"/>
      <c r="C46" s="57"/>
      <c r="D46" s="58"/>
      <c r="E46" s="58"/>
      <c r="F46" s="58"/>
      <c r="G46" s="105" t="s">
        <v>79</v>
      </c>
      <c r="H46" s="105"/>
      <c r="I46" s="59"/>
      <c r="L46" s="61"/>
    </row>
    <row r="47" spans="1:13" x14ac:dyDescent="0.25">
      <c r="A47" s="93" t="s">
        <v>14</v>
      </c>
      <c r="B47" s="94"/>
      <c r="C47" s="15"/>
      <c r="D47" s="4"/>
      <c r="E47" s="4"/>
      <c r="F47" s="4"/>
      <c r="G47" s="94" t="s">
        <v>10</v>
      </c>
      <c r="H47" s="94"/>
      <c r="I47" s="16"/>
    </row>
    <row r="48" spans="1:13" ht="15.75" thickBot="1" x14ac:dyDescent="0.3">
      <c r="A48" s="22"/>
      <c r="B48" s="23"/>
      <c r="C48" s="24"/>
      <c r="D48" s="23"/>
      <c r="E48" s="23"/>
      <c r="F48" s="23"/>
      <c r="G48" s="23"/>
      <c r="H48" s="23"/>
      <c r="I48" s="25"/>
    </row>
    <row r="51" spans="7:7" x14ac:dyDescent="0.25">
      <c r="G51" s="7">
        <v>357029.39</v>
      </c>
    </row>
    <row r="52" spans="7:7" x14ac:dyDescent="0.25">
      <c r="G52" s="45">
        <f>G41-G51</f>
        <v>0</v>
      </c>
    </row>
  </sheetData>
  <mergeCells count="15">
    <mergeCell ref="A3:I3"/>
    <mergeCell ref="A4:I4"/>
    <mergeCell ref="A43:I43"/>
    <mergeCell ref="G46:H46"/>
    <mergeCell ref="A47:B47"/>
    <mergeCell ref="G47:H47"/>
    <mergeCell ref="A5:I5"/>
    <mergeCell ref="A9:A10"/>
    <mergeCell ref="B9:B10"/>
    <mergeCell ref="C9:C10"/>
    <mergeCell ref="D9:D10"/>
    <mergeCell ref="E9:E10"/>
    <mergeCell ref="F9:G9"/>
    <mergeCell ref="H9:H10"/>
    <mergeCell ref="I9:I10"/>
  </mergeCells>
  <printOptions horizontalCentered="1"/>
  <pageMargins left="0.5" right="0.45" top="0.7" bottom="0.25" header="0.3" footer="0.3"/>
  <pageSetup scale="70" orientation="landscape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2014 contg</vt:lpstr>
      <vt:lpstr>2014 current</vt:lpstr>
      <vt:lpstr>2018 contg </vt:lpstr>
      <vt:lpstr>2018 current </vt:lpstr>
      <vt:lpstr>2019 contg </vt:lpstr>
      <vt:lpstr>2019 current</vt:lpstr>
      <vt:lpstr>Sheet1</vt:lpstr>
      <vt:lpstr>'2018 contg '!Print_Area</vt:lpstr>
      <vt:lpstr>'2018 current '!Print_Area</vt:lpstr>
      <vt:lpstr>'2019 contg '!Print_Area</vt:lpstr>
      <vt:lpstr>'2019 current'!Print_Area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</dc:creator>
  <cp:lastModifiedBy>user</cp:lastModifiedBy>
  <cp:lastPrinted>2019-04-16T03:10:59Z</cp:lastPrinted>
  <dcterms:created xsi:type="dcterms:W3CDTF">2013-07-17T21:18:17Z</dcterms:created>
  <dcterms:modified xsi:type="dcterms:W3CDTF">2019-06-14T02:37:30Z</dcterms:modified>
</cp:coreProperties>
</file>