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6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state="hidden" r:id="rId6"/>
    <sheet name="2nd qtr 2020" sheetId="7" r:id="rId7"/>
  </sheets>
  <definedNames>
    <definedName name="_xlnm.Print_Area" localSheetId="2">'1st qtr 2017'!$A$1:$L$92</definedName>
    <definedName name="_xlnm.Print_Area" localSheetId="3">'2nd qtr 2017'!$A$1:$L$92</definedName>
    <definedName name="_xlnm.Print_Area" localSheetId="6">'2nd qtr 2020'!$A$1:$L$111</definedName>
    <definedName name="_xlnm.Print_Area" localSheetId="4">'3rd qtr 2017'!$A$1:$L$92</definedName>
    <definedName name="_xlnm.Print_Area" localSheetId="1">'4th qtr'!$A$1:$L$93</definedName>
    <definedName name="_xlnm.Print_Area" localSheetId="5">'4th qtr 2017'!$A$1:$L$92</definedName>
    <definedName name="_xlnm.Print_Titles" localSheetId="2">'1st qtr 2017'!$8:$9</definedName>
    <definedName name="_xlnm.Print_Titles" localSheetId="3">'2nd qtr 2017'!$8:$9</definedName>
    <definedName name="_xlnm.Print_Titles" localSheetId="6">'2nd qtr 2020'!$8:$9</definedName>
    <definedName name="_xlnm.Print_Titles" localSheetId="0">'3rd qtr'!$8:$9</definedName>
    <definedName name="_xlnm.Print_Titles" localSheetId="4">'3rd qtr 2017'!$8:$9</definedName>
    <definedName name="_xlnm.Print_Titles" localSheetId="1">'4th qtr'!$8:$9</definedName>
    <definedName name="_xlnm.Print_Titles" localSheetId="5">'4th qtr 2017'!$8:$9</definedName>
  </definedNames>
  <calcPr fullCalcOnLoad="1"/>
</workbook>
</file>

<file path=xl/sharedStrings.xml><?xml version="1.0" encoding="utf-8"?>
<sst xmlns="http://schemas.openxmlformats.org/spreadsheetml/2006/main" count="1360" uniqueCount="121">
  <si>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</si>
  <si>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</si>
  <si>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</si>
  <si>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</si>
  <si>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</si>
  <si>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</si>
  <si>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</si>
  <si>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</si>
  <si>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</si>
  <si>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</si>
  <si>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</si>
  <si>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</si>
  <si>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</si>
  <si>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</si>
  <si>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</si>
  <si>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</si>
  <si>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</si>
  <si>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</si>
  <si>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</si>
  <si>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</si>
  <si>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</si>
  <si>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</si>
  <si>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</si>
  <si>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</si>
  <si>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</si>
  <si>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</si>
  <si>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</si>
  <si>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</si>
  <si>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</si>
  <si>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</si>
  <si>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</si>
  <si>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</si>
  <si>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</si>
  <si>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</si>
  <si>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</si>
  <si>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</si>
  <si>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</si>
  <si>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</si>
  <si>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</si>
  <si>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</si>
  <si>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</si>
  <si>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</si>
  <si>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</si>
  <si>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</si>
  <si>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</si>
  <si>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</si>
  <si>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</si>
  <si>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</si>
  <si>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</si>
  <si>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</si>
  <si>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</si>
  <si>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</si>
  <si>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</si>
  <si>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</si>
  <si>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</si>
  <si>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</si>
  <si>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</si>
  <si>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</si>
  <si>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</si>
  <si>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</si>
  <si>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</si>
  <si>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</si>
  <si>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</si>
  <si>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</si>
  <si>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</si>
  <si>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</si>
  <si>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</si>
  <si>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</si>
  <si>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</si>
  <si>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</si>
  <si>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</si>
  <si>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</si>
  <si>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</si>
  <si>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</si>
  <si>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</si>
  <si>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</si>
  <si>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</si>
  <si>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</si>
  <si>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</si>
  <si>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</si>
  <si>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</si>
  <si>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</si>
  <si>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</si>
  <si>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</si>
  <si>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</si>
  <si>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</si>
  <si>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</si>
  <si>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</si>
  <si>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</si>
  <si>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</si>
  <si>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</si>
  <si>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</si>
  <si>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</si>
  <si>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</si>
  <si>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</si>
  <si>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</si>
  <si>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</si>
  <si>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</si>
  <si>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</si>
  <si>
    <t>Local Access Road- Local Road Upgrading Estaca to San Isidro Barangay Road</t>
  </si>
  <si>
    <t>Local Access Road- Local Road Upgrading San Isidro to La Suerte Barangay Road</t>
  </si>
  <si>
    <t>TOTAL</t>
  </si>
  <si>
    <t>Estaca to San Isidro, Pilar, Bohol</t>
  </si>
  <si>
    <t>San Isidro to La Suerte, Pilar, Bohol</t>
  </si>
  <si>
    <t>Construction of Filtration System in Barangays Ilaud, Bayong and San Carlos, Pilar, Bohol</t>
  </si>
  <si>
    <t>Ilaud, Bayong and San Carlos, Pilar, Bohol</t>
  </si>
  <si>
    <t>LOCAL FUNDED PROJECTS</t>
  </si>
  <si>
    <t>Repair and Rehabilitation of 6.0 KM Estaca-San Isidro-La Suerte FMR</t>
  </si>
  <si>
    <t>Bagumbayan Pilar, Bohol</t>
  </si>
  <si>
    <t>Improvement and Rehabilitation of .26KM Public Market Access Road</t>
  </si>
  <si>
    <t>on-going construction</t>
  </si>
  <si>
    <t>Improvement of Bagumbayan Access Roadwith Bus Terminal</t>
  </si>
  <si>
    <t>Improvement of San Isidro Public Market</t>
  </si>
  <si>
    <t>Pilar resettlement Project- Phase I</t>
  </si>
  <si>
    <t>JOE ALFRED REY B. BUSANO, CPA</t>
  </si>
  <si>
    <t>Municipal Accountant</t>
  </si>
  <si>
    <t>NECITAS T. CUBRADO</t>
  </si>
  <si>
    <t>FOR THE SECOND QUARTER, CY 2020</t>
  </si>
  <si>
    <t>Concreting of Municipal Hall Circumferential Road (Phase I)</t>
  </si>
  <si>
    <t>Concreting of Municipal Hall Circumferential Road (Phase II)</t>
  </si>
  <si>
    <t>Construction of Multi-purpose Building</t>
  </si>
</sst>
</file>

<file path=xl/styles.xml><?xml version="1.0" encoding="utf-8"?>
<styleSheet xmlns="http://schemas.openxmlformats.org/spreadsheetml/2006/main">
  <numFmts count="1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171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71" fontId="18" fillId="0" borderId="10" xfId="42" applyFont="1" applyFill="1" applyBorder="1" applyAlignment="1">
      <alignment/>
    </xf>
    <xf numFmtId="172" fontId="18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171" fontId="18" fillId="0" borderId="0" xfId="0" applyNumberFormat="1" applyFont="1" applyFill="1" applyAlignment="1">
      <alignment vertical="center"/>
    </xf>
    <xf numFmtId="171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171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171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72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71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171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171" fontId="18" fillId="0" borderId="12" xfId="42" applyFont="1" applyFill="1" applyBorder="1" applyAlignment="1" applyProtection="1">
      <alignment horizontal="left"/>
      <protection locked="0"/>
    </xf>
    <xf numFmtId="171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71" fontId="18" fillId="0" borderId="12" xfId="42" applyFont="1" applyFill="1" applyBorder="1" applyAlignment="1">
      <alignment horizontal="left" wrapText="1"/>
    </xf>
    <xf numFmtId="171" fontId="18" fillId="0" borderId="10" xfId="42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171" fontId="18" fillId="0" borderId="10" xfId="42" applyFont="1" applyFill="1" applyBorder="1" applyAlignment="1">
      <alignment horizontal="left" vertical="center"/>
    </xf>
    <xf numFmtId="171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2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71" fontId="18" fillId="0" borderId="0" xfId="42" applyFont="1" applyFill="1" applyBorder="1" applyAlignment="1" applyProtection="1">
      <alignment horizontal="left"/>
      <protection locked="0"/>
    </xf>
    <xf numFmtId="171" fontId="19" fillId="0" borderId="0" xfId="42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171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171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171" fontId="18" fillId="0" borderId="0" xfId="42" applyFont="1" applyFill="1" applyAlignment="1">
      <alignment horizontal="right"/>
    </xf>
    <xf numFmtId="171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71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171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1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171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171" fontId="18" fillId="0" borderId="12" xfId="42" applyFont="1" applyFill="1" applyBorder="1" applyAlignment="1">
      <alignment/>
    </xf>
    <xf numFmtId="171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171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71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171" fontId="18" fillId="0" borderId="16" xfId="42" applyFont="1" applyFill="1" applyBorder="1" applyAlignment="1" applyProtection="1">
      <alignment horizontal="left"/>
      <protection locked="0"/>
    </xf>
    <xf numFmtId="171" fontId="19" fillId="0" borderId="16" xfId="42" applyFont="1" applyFill="1" applyBorder="1" applyAlignment="1">
      <alignment/>
    </xf>
    <xf numFmtId="17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171" fontId="19" fillId="0" borderId="17" xfId="42" applyFont="1" applyFill="1" applyBorder="1" applyAlignment="1">
      <alignment/>
    </xf>
    <xf numFmtId="171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7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171" fontId="18" fillId="0" borderId="16" xfId="0" applyNumberFormat="1" applyFont="1" applyFill="1" applyBorder="1" applyAlignment="1">
      <alignment vertical="center"/>
    </xf>
    <xf numFmtId="171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 vertical="center"/>
    </xf>
    <xf numFmtId="171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0" fontId="19" fillId="0" borderId="10" xfId="57" applyNumberFormat="1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171" fontId="19" fillId="0" borderId="10" xfId="42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0" fontId="19" fillId="0" borderId="10" xfId="57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15" fontId="20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4" fontId="20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1" fontId="18" fillId="0" borderId="10" xfId="42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21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9" fontId="20" fillId="0" borderId="16" xfId="57" applyFont="1" applyFill="1" applyBorder="1" applyAlignment="1">
      <alignment/>
    </xf>
    <xf numFmtId="171" fontId="20" fillId="0" borderId="16" xfId="42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8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106</xdr:row>
      <xdr:rowOff>57150</xdr:rowOff>
    </xdr:from>
    <xdr:to>
      <xdr:col>0</xdr:col>
      <xdr:colOff>1181100</xdr:colOff>
      <xdr:row>112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2326600"/>
          <a:ext cx="257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106</xdr:row>
      <xdr:rowOff>114300</xdr:rowOff>
    </xdr:from>
    <xdr:to>
      <xdr:col>10</xdr:col>
      <xdr:colOff>104775</xdr:colOff>
      <xdr:row>109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22383750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201" t="s">
        <v>69</v>
      </c>
      <c r="B8" s="201" t="s">
        <v>0</v>
      </c>
      <c r="C8" s="199" t="s">
        <v>70</v>
      </c>
      <c r="D8" s="192" t="s">
        <v>71</v>
      </c>
      <c r="E8" s="201" t="s">
        <v>1</v>
      </c>
      <c r="F8" s="191" t="s">
        <v>2</v>
      </c>
      <c r="G8" s="201" t="s">
        <v>3</v>
      </c>
      <c r="H8" s="201"/>
      <c r="J8" s="6"/>
      <c r="K8" s="191" t="s">
        <v>73</v>
      </c>
      <c r="L8" s="201" t="s">
        <v>6</v>
      </c>
    </row>
    <row r="9" spans="1:12" ht="57.75" customHeight="1">
      <c r="A9" s="202"/>
      <c r="B9" s="202"/>
      <c r="C9" s="200"/>
      <c r="D9" s="206"/>
      <c r="E9" s="202"/>
      <c r="F9" s="192"/>
      <c r="G9" s="7" t="s">
        <v>4</v>
      </c>
      <c r="H9" s="8" t="s">
        <v>5</v>
      </c>
      <c r="J9" s="9" t="s">
        <v>72</v>
      </c>
      <c r="K9" s="192"/>
      <c r="L9" s="20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03" t="s">
        <v>12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4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4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189" t="s">
        <v>63</v>
      </c>
      <c r="K85" s="189"/>
    </row>
    <row r="86" spans="1:11" ht="12">
      <c r="A86" s="83" t="s">
        <v>9</v>
      </c>
      <c r="B86" s="82"/>
      <c r="E86" s="1"/>
      <c r="H86" s="1"/>
      <c r="J86" s="190" t="s">
        <v>10</v>
      </c>
      <c r="K86" s="190"/>
    </row>
  </sheetData>
  <sheetProtection/>
  <mergeCells count="19">
    <mergeCell ref="K8:K9"/>
    <mergeCell ref="L8:L9"/>
    <mergeCell ref="A16:L16"/>
    <mergeCell ref="F32:F36"/>
    <mergeCell ref="A8:A9"/>
    <mergeCell ref="B8:B9"/>
    <mergeCell ref="D8:D9"/>
    <mergeCell ref="E8:E9"/>
    <mergeCell ref="G8:H8"/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201" t="s">
        <v>69</v>
      </c>
      <c r="B8" s="201" t="s">
        <v>0</v>
      </c>
      <c r="C8" s="199" t="s">
        <v>70</v>
      </c>
      <c r="D8" s="192" t="s">
        <v>71</v>
      </c>
      <c r="E8" s="201" t="s">
        <v>1</v>
      </c>
      <c r="F8" s="191" t="s">
        <v>2</v>
      </c>
      <c r="G8" s="201" t="s">
        <v>3</v>
      </c>
      <c r="H8" s="201"/>
      <c r="J8" s="6"/>
      <c r="K8" s="191" t="s">
        <v>73</v>
      </c>
      <c r="L8" s="201" t="s">
        <v>6</v>
      </c>
    </row>
    <row r="9" spans="1:12" ht="57.75" customHeight="1">
      <c r="A9" s="202"/>
      <c r="B9" s="202"/>
      <c r="C9" s="200"/>
      <c r="D9" s="206"/>
      <c r="E9" s="202"/>
      <c r="F9" s="192"/>
      <c r="G9" s="7" t="s">
        <v>4</v>
      </c>
      <c r="H9" s="90" t="s">
        <v>5</v>
      </c>
      <c r="J9" s="86" t="s">
        <v>72</v>
      </c>
      <c r="K9" s="192"/>
      <c r="L9" s="20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03" t="s">
        <v>12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189" t="s">
        <v>63</v>
      </c>
      <c r="K92" s="189"/>
    </row>
    <row r="93" spans="1:11" ht="12">
      <c r="A93" s="83" t="s">
        <v>9</v>
      </c>
      <c r="B93" s="82"/>
      <c r="E93" s="1"/>
      <c r="H93" s="1"/>
      <c r="J93" s="190" t="s">
        <v>10</v>
      </c>
      <c r="K93" s="190"/>
    </row>
  </sheetData>
  <sheetProtection/>
  <mergeCells count="19">
    <mergeCell ref="G8:H8"/>
    <mergeCell ref="K8:K9"/>
    <mergeCell ref="J93:K93"/>
    <mergeCell ref="F32:F36"/>
    <mergeCell ref="F39:F42"/>
    <mergeCell ref="F45:F50"/>
    <mergeCell ref="F53:F63"/>
    <mergeCell ref="A65:H65"/>
    <mergeCell ref="J92:K92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201" t="s">
        <v>69</v>
      </c>
      <c r="B8" s="201" t="s">
        <v>0</v>
      </c>
      <c r="C8" s="199" t="s">
        <v>70</v>
      </c>
      <c r="D8" s="192" t="s">
        <v>71</v>
      </c>
      <c r="E8" s="201" t="s">
        <v>1</v>
      </c>
      <c r="F8" s="191" t="s">
        <v>2</v>
      </c>
      <c r="G8" s="201" t="s">
        <v>3</v>
      </c>
      <c r="H8" s="201"/>
      <c r="J8" s="6"/>
      <c r="K8" s="191" t="s">
        <v>73</v>
      </c>
      <c r="L8" s="201" t="s">
        <v>6</v>
      </c>
    </row>
    <row r="9" spans="1:12" ht="57.75" customHeight="1">
      <c r="A9" s="202"/>
      <c r="B9" s="202"/>
      <c r="C9" s="200"/>
      <c r="D9" s="206"/>
      <c r="E9" s="202"/>
      <c r="F9" s="192"/>
      <c r="G9" s="7" t="s">
        <v>4</v>
      </c>
      <c r="H9" s="114" t="s">
        <v>5</v>
      </c>
      <c r="J9" s="110" t="s">
        <v>72</v>
      </c>
      <c r="K9" s="192"/>
      <c r="L9" s="20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03" t="s">
        <v>12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189" t="s">
        <v>63</v>
      </c>
      <c r="K91" s="189"/>
    </row>
    <row r="92" spans="1:11" ht="12">
      <c r="A92" s="83" t="s">
        <v>9</v>
      </c>
      <c r="B92" s="82"/>
      <c r="E92" s="1"/>
      <c r="H92" s="1"/>
      <c r="J92" s="190" t="s">
        <v>10</v>
      </c>
      <c r="K92" s="190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201" t="s">
        <v>69</v>
      </c>
      <c r="B8" s="201" t="s">
        <v>0</v>
      </c>
      <c r="C8" s="199" t="s">
        <v>70</v>
      </c>
      <c r="D8" s="192" t="s">
        <v>71</v>
      </c>
      <c r="E8" s="201" t="s">
        <v>1</v>
      </c>
      <c r="F8" s="191" t="s">
        <v>2</v>
      </c>
      <c r="G8" s="201" t="s">
        <v>3</v>
      </c>
      <c r="H8" s="201"/>
      <c r="J8" s="6"/>
      <c r="K8" s="191" t="s">
        <v>73</v>
      </c>
      <c r="L8" s="201" t="s">
        <v>6</v>
      </c>
    </row>
    <row r="9" spans="1:12" ht="57.75" customHeight="1">
      <c r="A9" s="202"/>
      <c r="B9" s="202"/>
      <c r="C9" s="200"/>
      <c r="D9" s="206"/>
      <c r="E9" s="202"/>
      <c r="F9" s="192"/>
      <c r="G9" s="7" t="s">
        <v>4</v>
      </c>
      <c r="H9" s="122" t="s">
        <v>5</v>
      </c>
      <c r="J9" s="118" t="s">
        <v>72</v>
      </c>
      <c r="K9" s="192"/>
      <c r="L9" s="20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03" t="s">
        <v>12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189" t="s">
        <v>63</v>
      </c>
      <c r="K91" s="189"/>
    </row>
    <row r="92" spans="1:11" ht="12">
      <c r="A92" s="83" t="s">
        <v>9</v>
      </c>
      <c r="B92" s="82"/>
      <c r="E92" s="1"/>
      <c r="H92" s="1"/>
      <c r="J92" s="190" t="s">
        <v>10</v>
      </c>
      <c r="K92" s="190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201" t="s">
        <v>69</v>
      </c>
      <c r="B8" s="201" t="s">
        <v>0</v>
      </c>
      <c r="C8" s="199" t="s">
        <v>70</v>
      </c>
      <c r="D8" s="192" t="s">
        <v>71</v>
      </c>
      <c r="E8" s="201" t="s">
        <v>1</v>
      </c>
      <c r="F8" s="191" t="s">
        <v>2</v>
      </c>
      <c r="G8" s="201" t="s">
        <v>3</v>
      </c>
      <c r="H8" s="201"/>
      <c r="J8" s="6"/>
      <c r="K8" s="191" t="s">
        <v>73</v>
      </c>
      <c r="L8" s="201" t="s">
        <v>6</v>
      </c>
    </row>
    <row r="9" spans="1:12" ht="57.75" customHeight="1">
      <c r="A9" s="202"/>
      <c r="B9" s="202"/>
      <c r="C9" s="200"/>
      <c r="D9" s="206"/>
      <c r="E9" s="202"/>
      <c r="F9" s="192"/>
      <c r="G9" s="7" t="s">
        <v>4</v>
      </c>
      <c r="H9" s="128" t="s">
        <v>5</v>
      </c>
      <c r="J9" s="126" t="s">
        <v>72</v>
      </c>
      <c r="K9" s="192"/>
      <c r="L9" s="20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03" t="s">
        <v>12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189" t="s">
        <v>96</v>
      </c>
      <c r="K91" s="189"/>
    </row>
    <row r="92" spans="1:11" ht="12">
      <c r="A92" s="83" t="s">
        <v>9</v>
      </c>
      <c r="B92" s="82"/>
      <c r="E92" s="1"/>
      <c r="H92" s="1"/>
      <c r="J92" s="190" t="s">
        <v>10</v>
      </c>
      <c r="K92" s="190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zoomScalePageLayoutView="0" workbookViewId="0" topLeftCell="A1">
      <pane xSplit="2" ySplit="17" topLeftCell="C62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201" t="s">
        <v>69</v>
      </c>
      <c r="B8" s="201" t="s">
        <v>0</v>
      </c>
      <c r="C8" s="199" t="s">
        <v>70</v>
      </c>
      <c r="D8" s="192" t="s">
        <v>71</v>
      </c>
      <c r="E8" s="201" t="s">
        <v>1</v>
      </c>
      <c r="F8" s="191" t="s">
        <v>2</v>
      </c>
      <c r="G8" s="201" t="s">
        <v>3</v>
      </c>
      <c r="H8" s="201"/>
      <c r="J8" s="6"/>
      <c r="K8" s="191" t="s">
        <v>73</v>
      </c>
      <c r="L8" s="201" t="s">
        <v>6</v>
      </c>
    </row>
    <row r="9" spans="1:12" ht="57.75" customHeight="1">
      <c r="A9" s="202"/>
      <c r="B9" s="202"/>
      <c r="C9" s="200"/>
      <c r="D9" s="206"/>
      <c r="E9" s="202"/>
      <c r="F9" s="192"/>
      <c r="G9" s="7" t="s">
        <v>4</v>
      </c>
      <c r="H9" s="134" t="s">
        <v>5</v>
      </c>
      <c r="J9" s="130" t="s">
        <v>72</v>
      </c>
      <c r="K9" s="192"/>
      <c r="L9" s="20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03" t="s">
        <v>12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48"/>
      <c r="N73" s="84"/>
    </row>
    <row r="74" spans="1:14" s="70" customFormat="1" ht="12">
      <c r="A74" s="140" t="s">
        <v>90</v>
      </c>
      <c r="B74" s="141"/>
      <c r="C74" s="142"/>
      <c r="D74" s="143"/>
      <c r="E74" s="144"/>
      <c r="F74" s="145"/>
      <c r="G74" s="146"/>
      <c r="H74" s="147"/>
      <c r="I74" s="153"/>
      <c r="J74" s="154"/>
      <c r="K74" s="155"/>
      <c r="L74" s="156"/>
      <c r="N74" s="84"/>
    </row>
    <row r="75" spans="1:14" ht="12">
      <c r="A75" s="149" t="s">
        <v>57</v>
      </c>
      <c r="B75" s="45" t="s">
        <v>11</v>
      </c>
      <c r="C75" s="46">
        <v>1585444.14</v>
      </c>
      <c r="D75" s="104">
        <v>1556523.12</v>
      </c>
      <c r="E75" s="150">
        <v>41995</v>
      </c>
      <c r="F75" s="151"/>
      <c r="G75" s="152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189" t="s">
        <v>96</v>
      </c>
      <c r="K91" s="189"/>
    </row>
    <row r="92" spans="1:11" ht="12">
      <c r="A92" s="83" t="s">
        <v>9</v>
      </c>
      <c r="B92" s="82"/>
      <c r="E92" s="1"/>
      <c r="H92" s="1"/>
      <c r="J92" s="190" t="s">
        <v>10</v>
      </c>
      <c r="K92" s="190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tabSelected="1" zoomScale="120" zoomScaleNormal="120" zoomScalePageLayoutView="0" workbookViewId="0" topLeftCell="A106">
      <selection activeCell="J119" sqref="J119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7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117</v>
      </c>
    </row>
    <row r="5" ht="12">
      <c r="A5" s="5"/>
    </row>
    <row r="6" ht="12">
      <c r="A6" s="5" t="s">
        <v>68</v>
      </c>
    </row>
    <row r="8" spans="1:12" ht="23.25" customHeight="1">
      <c r="A8" s="201" t="s">
        <v>69</v>
      </c>
      <c r="B8" s="201" t="s">
        <v>0</v>
      </c>
      <c r="C8" s="199" t="s">
        <v>70</v>
      </c>
      <c r="D8" s="192" t="s">
        <v>71</v>
      </c>
      <c r="E8" s="201" t="s">
        <v>1</v>
      </c>
      <c r="F8" s="191" t="s">
        <v>2</v>
      </c>
      <c r="G8" s="201" t="s">
        <v>3</v>
      </c>
      <c r="H8" s="201"/>
      <c r="J8" s="6"/>
      <c r="K8" s="191" t="s">
        <v>73</v>
      </c>
      <c r="L8" s="201" t="s">
        <v>6</v>
      </c>
    </row>
    <row r="9" spans="1:12" ht="57.75" customHeight="1">
      <c r="A9" s="202"/>
      <c r="B9" s="202"/>
      <c r="C9" s="200"/>
      <c r="D9" s="206"/>
      <c r="E9" s="202"/>
      <c r="F9" s="192"/>
      <c r="G9" s="7" t="s">
        <v>4</v>
      </c>
      <c r="H9" s="159" t="s">
        <v>5</v>
      </c>
      <c r="J9" s="138" t="s">
        <v>72</v>
      </c>
      <c r="K9" s="192"/>
      <c r="L9" s="202"/>
    </row>
    <row r="10" spans="1:12" ht="12.75" customHeight="1">
      <c r="A10" s="203" t="s">
        <v>106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5"/>
    </row>
    <row r="11" spans="1:12" ht="12">
      <c r="A11" s="10" t="s">
        <v>74</v>
      </c>
      <c r="B11" s="10" t="s">
        <v>60</v>
      </c>
      <c r="C11" s="11">
        <v>1200000</v>
      </c>
      <c r="D11" s="11">
        <v>0</v>
      </c>
      <c r="E11" s="12">
        <v>41229</v>
      </c>
      <c r="F11" s="12">
        <v>41455</v>
      </c>
      <c r="G11" s="31">
        <v>0.67</v>
      </c>
      <c r="H11" s="11">
        <v>753389.48</v>
      </c>
      <c r="I11" s="10"/>
      <c r="J11" s="11">
        <v>446610.52</v>
      </c>
      <c r="K11" s="10"/>
      <c r="L11" s="10" t="s">
        <v>79</v>
      </c>
    </row>
    <row r="12" spans="1:12" ht="12">
      <c r="A12" s="10" t="s">
        <v>75</v>
      </c>
      <c r="B12" s="10"/>
      <c r="C12" s="11"/>
      <c r="D12" s="11"/>
      <c r="E12" s="12"/>
      <c r="F12" s="12"/>
      <c r="G12" s="31"/>
      <c r="H12" s="11"/>
      <c r="I12" s="10"/>
      <c r="J12" s="11"/>
      <c r="K12" s="10"/>
      <c r="L12" s="10"/>
    </row>
    <row r="13" spans="1:12" ht="12">
      <c r="A13" s="10" t="s">
        <v>76</v>
      </c>
      <c r="B13" s="10"/>
      <c r="C13" s="11"/>
      <c r="D13" s="11"/>
      <c r="E13" s="15"/>
      <c r="F13" s="15"/>
      <c r="G13" s="31"/>
      <c r="H13" s="11"/>
      <c r="I13" s="10"/>
      <c r="J13" s="11"/>
      <c r="K13" s="10"/>
      <c r="L13" s="10"/>
    </row>
    <row r="14" spans="1:12" ht="12">
      <c r="A14" s="10" t="s">
        <v>77</v>
      </c>
      <c r="B14" s="10" t="s">
        <v>78</v>
      </c>
      <c r="C14" s="11">
        <v>250000</v>
      </c>
      <c r="D14" s="11">
        <v>0</v>
      </c>
      <c r="E14" s="15">
        <v>40976</v>
      </c>
      <c r="F14" s="15">
        <v>41105</v>
      </c>
      <c r="G14" s="31">
        <v>1</v>
      </c>
      <c r="H14" s="11">
        <v>228323.71</v>
      </c>
      <c r="I14" s="10"/>
      <c r="J14" s="11">
        <v>21676.29</v>
      </c>
      <c r="K14" s="10"/>
      <c r="L14" s="10" t="s">
        <v>16</v>
      </c>
    </row>
    <row r="15" spans="1:12" ht="24">
      <c r="A15" s="135" t="s">
        <v>97</v>
      </c>
      <c r="B15" s="10" t="s">
        <v>11</v>
      </c>
      <c r="C15" s="11">
        <v>1395500</v>
      </c>
      <c r="D15" s="11">
        <v>1395500</v>
      </c>
      <c r="E15" s="15">
        <v>42951</v>
      </c>
      <c r="F15" s="15">
        <v>43071</v>
      </c>
      <c r="G15" s="31">
        <v>1</v>
      </c>
      <c r="H15" s="11">
        <f>1072609.45+322890.55</f>
        <v>1395500</v>
      </c>
      <c r="I15" s="10"/>
      <c r="J15" s="11">
        <f aca="true" t="shared" si="0" ref="J15:J22">C15-H15</f>
        <v>0</v>
      </c>
      <c r="K15" s="10"/>
      <c r="L15" s="10" t="s">
        <v>16</v>
      </c>
    </row>
    <row r="16" spans="1:12" ht="24">
      <c r="A16" s="72" t="s">
        <v>107</v>
      </c>
      <c r="B16" s="55" t="s">
        <v>60</v>
      </c>
      <c r="C16" s="160">
        <v>500000</v>
      </c>
      <c r="D16" s="160">
        <v>0</v>
      </c>
      <c r="E16" s="167">
        <v>43429</v>
      </c>
      <c r="F16" s="167">
        <v>43459</v>
      </c>
      <c r="G16" s="58">
        <v>1</v>
      </c>
      <c r="H16" s="160">
        <v>495200</v>
      </c>
      <c r="I16" s="157"/>
      <c r="J16" s="160">
        <f t="shared" si="0"/>
        <v>4800</v>
      </c>
      <c r="K16" s="10"/>
      <c r="L16" s="175" t="s">
        <v>16</v>
      </c>
    </row>
    <row r="17" spans="1:12" ht="24">
      <c r="A17" s="72" t="s">
        <v>109</v>
      </c>
      <c r="B17" s="55" t="s">
        <v>108</v>
      </c>
      <c r="C17" s="160">
        <v>1000000</v>
      </c>
      <c r="D17" s="160">
        <v>990168.7</v>
      </c>
      <c r="E17" s="167">
        <v>43433</v>
      </c>
      <c r="F17" s="167">
        <v>43612</v>
      </c>
      <c r="G17" s="58">
        <v>1</v>
      </c>
      <c r="H17" s="160">
        <v>990168.7</v>
      </c>
      <c r="I17" s="177"/>
      <c r="J17" s="160">
        <f t="shared" si="0"/>
        <v>9831.300000000047</v>
      </c>
      <c r="K17" s="10"/>
      <c r="L17" s="175" t="s">
        <v>16</v>
      </c>
    </row>
    <row r="18" spans="1:12" ht="24">
      <c r="A18" s="72" t="s">
        <v>111</v>
      </c>
      <c r="B18" s="55" t="s">
        <v>108</v>
      </c>
      <c r="C18" s="160">
        <v>900000</v>
      </c>
      <c r="D18" s="160">
        <v>892517.12</v>
      </c>
      <c r="E18" s="167">
        <v>43564</v>
      </c>
      <c r="F18" s="167">
        <v>43654</v>
      </c>
      <c r="G18" s="58">
        <v>1</v>
      </c>
      <c r="H18" s="160">
        <v>892517.12</v>
      </c>
      <c r="I18" s="179"/>
      <c r="J18" s="160">
        <f t="shared" si="0"/>
        <v>7482.880000000005</v>
      </c>
      <c r="K18" s="10"/>
      <c r="L18" s="175" t="s">
        <v>16</v>
      </c>
    </row>
    <row r="19" spans="1:12" ht="24">
      <c r="A19" s="72" t="s">
        <v>112</v>
      </c>
      <c r="B19" s="55" t="s">
        <v>27</v>
      </c>
      <c r="C19" s="160">
        <v>499820.53</v>
      </c>
      <c r="D19" s="160"/>
      <c r="E19" s="167">
        <v>43564</v>
      </c>
      <c r="F19" s="167">
        <v>43654</v>
      </c>
      <c r="G19" s="58">
        <v>1</v>
      </c>
      <c r="H19" s="160">
        <v>494528.2</v>
      </c>
      <c r="I19" s="180"/>
      <c r="J19" s="160">
        <f>C19-H19</f>
        <v>5292.330000000016</v>
      </c>
      <c r="K19" s="10"/>
      <c r="L19" s="175" t="s">
        <v>16</v>
      </c>
    </row>
    <row r="20" spans="1:12" ht="24">
      <c r="A20" s="72" t="s">
        <v>118</v>
      </c>
      <c r="B20" s="55" t="s">
        <v>11</v>
      </c>
      <c r="C20" s="160">
        <v>700000</v>
      </c>
      <c r="D20" s="160"/>
      <c r="E20" s="167">
        <v>43846</v>
      </c>
      <c r="F20" s="167">
        <v>43982</v>
      </c>
      <c r="G20" s="58">
        <v>1</v>
      </c>
      <c r="H20" s="160">
        <v>602815</v>
      </c>
      <c r="I20" s="180"/>
      <c r="J20" s="160">
        <f>C20-H20</f>
        <v>97185</v>
      </c>
      <c r="K20" s="10"/>
      <c r="L20" s="175" t="s">
        <v>16</v>
      </c>
    </row>
    <row r="21" spans="1:12" ht="24">
      <c r="A21" s="72" t="s">
        <v>119</v>
      </c>
      <c r="B21" s="55" t="s">
        <v>11</v>
      </c>
      <c r="C21" s="160">
        <v>800000</v>
      </c>
      <c r="D21" s="160"/>
      <c r="E21" s="167">
        <v>43983</v>
      </c>
      <c r="F21" s="167">
        <v>44135</v>
      </c>
      <c r="G21" s="58">
        <v>0.2</v>
      </c>
      <c r="H21" s="160">
        <v>11350</v>
      </c>
      <c r="I21" s="180"/>
      <c r="J21" s="160">
        <f>C21-H21</f>
        <v>788650</v>
      </c>
      <c r="K21" s="10"/>
      <c r="L21" s="175" t="s">
        <v>79</v>
      </c>
    </row>
    <row r="22" spans="1:12" ht="24">
      <c r="A22" s="72" t="s">
        <v>120</v>
      </c>
      <c r="B22" s="55" t="s">
        <v>11</v>
      </c>
      <c r="C22" s="160">
        <v>1000000</v>
      </c>
      <c r="D22" s="160"/>
      <c r="E22" s="167">
        <v>43892</v>
      </c>
      <c r="F22" s="167">
        <v>43983</v>
      </c>
      <c r="G22" s="58">
        <v>0.7476</v>
      </c>
      <c r="H22" s="160">
        <v>722295.15</v>
      </c>
      <c r="I22" s="179"/>
      <c r="J22" s="160">
        <f t="shared" si="0"/>
        <v>277704.85</v>
      </c>
      <c r="K22" s="10"/>
      <c r="L22" s="175" t="s">
        <v>79</v>
      </c>
    </row>
    <row r="23" spans="1:12" s="5" customFormat="1" ht="12">
      <c r="A23" s="168" t="s">
        <v>101</v>
      </c>
      <c r="B23" s="169"/>
      <c r="C23" s="170">
        <f>SUM(C11:C22)</f>
        <v>8245320.53</v>
      </c>
      <c r="D23" s="170">
        <f>SUM(D11:D22)</f>
        <v>3278185.8200000003</v>
      </c>
      <c r="E23" s="171"/>
      <c r="F23" s="171"/>
      <c r="G23" s="172"/>
      <c r="H23" s="170">
        <f>SUM(H11:H22)</f>
        <v>6586087.36</v>
      </c>
      <c r="I23" s="170">
        <f>SUM(I11:I22)</f>
        <v>0</v>
      </c>
      <c r="J23" s="170">
        <f>SUM(J11:J22)</f>
        <v>1659233.17</v>
      </c>
      <c r="K23" s="35"/>
      <c r="L23" s="173"/>
    </row>
    <row r="24" spans="1:12" ht="12">
      <c r="A24" s="35"/>
      <c r="B24" s="10"/>
      <c r="C24" s="11"/>
      <c r="D24" s="11"/>
      <c r="E24" s="15"/>
      <c r="F24" s="16"/>
      <c r="G24" s="14"/>
      <c r="H24" s="11"/>
      <c r="I24" s="10"/>
      <c r="J24" s="11"/>
      <c r="K24" s="10"/>
      <c r="L24" s="10"/>
    </row>
    <row r="25" spans="1:12" ht="18.75" customHeight="1">
      <c r="A25" s="203" t="s">
        <v>12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</row>
    <row r="26" spans="1:12" s="26" customFormat="1" ht="12">
      <c r="A26" s="17" t="s">
        <v>13</v>
      </c>
      <c r="B26" s="18"/>
      <c r="C26" s="19"/>
      <c r="D26" s="20"/>
      <c r="E26" s="139"/>
      <c r="F26" s="22"/>
      <c r="G26" s="23"/>
      <c r="H26" s="20"/>
      <c r="I26" s="24">
        <f>D26-H26</f>
        <v>0</v>
      </c>
      <c r="J26" s="25"/>
      <c r="K26" s="6"/>
      <c r="L26" s="6"/>
    </row>
    <row r="27" spans="1:14" ht="12">
      <c r="A27" s="27" t="s">
        <v>14</v>
      </c>
      <c r="B27" s="28" t="s">
        <v>15</v>
      </c>
      <c r="C27" s="29">
        <v>70000</v>
      </c>
      <c r="D27" s="11">
        <v>68498.76</v>
      </c>
      <c r="E27" s="30">
        <v>42134</v>
      </c>
      <c r="F27" s="193">
        <v>42287</v>
      </c>
      <c r="G27" s="31">
        <v>1</v>
      </c>
      <c r="H27" s="11">
        <v>51514.3</v>
      </c>
      <c r="I27" s="24">
        <f>D27-H27</f>
        <v>16984.459999999992</v>
      </c>
      <c r="J27" s="11">
        <f>C27-H27</f>
        <v>18485.699999999997</v>
      </c>
      <c r="K27" s="10"/>
      <c r="L27" s="10" t="s">
        <v>16</v>
      </c>
      <c r="N27" s="84">
        <f>D27-H27</f>
        <v>16984.459999999992</v>
      </c>
    </row>
    <row r="28" spans="1:14" ht="12">
      <c r="A28" s="27" t="s">
        <v>14</v>
      </c>
      <c r="B28" s="28" t="s">
        <v>17</v>
      </c>
      <c r="C28" s="29">
        <v>119999.99</v>
      </c>
      <c r="D28" s="11">
        <v>118499.98</v>
      </c>
      <c r="E28" s="30">
        <v>42134</v>
      </c>
      <c r="F28" s="194"/>
      <c r="G28" s="31">
        <v>1</v>
      </c>
      <c r="H28" s="11">
        <v>118499.98</v>
      </c>
      <c r="I28" s="24"/>
      <c r="J28" s="11">
        <f aca="true" t="shared" si="1" ref="J28:J93">C28-H28</f>
        <v>1500.0100000000093</v>
      </c>
      <c r="K28" s="10"/>
      <c r="L28" s="10" t="s">
        <v>16</v>
      </c>
      <c r="N28" s="84">
        <f aca="true" t="shared" si="2" ref="N28:N89">D28-H28</f>
        <v>0</v>
      </c>
    </row>
    <row r="29" spans="1:14" ht="12">
      <c r="A29" s="27" t="s">
        <v>14</v>
      </c>
      <c r="B29" s="28" t="s">
        <v>18</v>
      </c>
      <c r="C29" s="29">
        <v>240000</v>
      </c>
      <c r="D29" s="11">
        <v>237999.96</v>
      </c>
      <c r="E29" s="30">
        <v>42134</v>
      </c>
      <c r="F29" s="194"/>
      <c r="G29" s="31">
        <v>1</v>
      </c>
      <c r="H29" s="11">
        <v>237999.96</v>
      </c>
      <c r="I29" s="24"/>
      <c r="J29" s="11">
        <f t="shared" si="1"/>
        <v>2000.0400000000081</v>
      </c>
      <c r="K29" s="10"/>
      <c r="L29" s="10" t="s">
        <v>16</v>
      </c>
      <c r="N29" s="84">
        <f t="shared" si="2"/>
        <v>0</v>
      </c>
    </row>
    <row r="30" spans="1:14" ht="12">
      <c r="A30" s="27" t="s">
        <v>14</v>
      </c>
      <c r="B30" s="28" t="s">
        <v>19</v>
      </c>
      <c r="C30" s="29">
        <v>260000</v>
      </c>
      <c r="D30" s="11">
        <v>257999</v>
      </c>
      <c r="E30" s="30">
        <v>42134</v>
      </c>
      <c r="F30" s="194"/>
      <c r="G30" s="31">
        <v>1</v>
      </c>
      <c r="H30" s="11">
        <v>227279.93</v>
      </c>
      <c r="I30" s="24"/>
      <c r="J30" s="11">
        <f t="shared" si="1"/>
        <v>32720.070000000007</v>
      </c>
      <c r="K30" s="10"/>
      <c r="L30" s="10" t="s">
        <v>16</v>
      </c>
      <c r="N30" s="84">
        <f t="shared" si="2"/>
        <v>30719.070000000007</v>
      </c>
    </row>
    <row r="31" spans="1:14" ht="12">
      <c r="A31" s="27" t="s">
        <v>14</v>
      </c>
      <c r="B31" s="28" t="s">
        <v>20</v>
      </c>
      <c r="C31" s="29">
        <v>240000</v>
      </c>
      <c r="D31" s="11">
        <v>237999.82</v>
      </c>
      <c r="E31" s="30">
        <v>42134</v>
      </c>
      <c r="F31" s="195"/>
      <c r="G31" s="31">
        <v>1</v>
      </c>
      <c r="H31" s="11">
        <v>206413.05</v>
      </c>
      <c r="I31" s="24"/>
      <c r="J31" s="11">
        <f t="shared" si="1"/>
        <v>33586.95000000001</v>
      </c>
      <c r="K31" s="10"/>
      <c r="L31" s="10" t="s">
        <v>16</v>
      </c>
      <c r="N31" s="84">
        <f t="shared" si="2"/>
        <v>31586.77000000002</v>
      </c>
    </row>
    <row r="32" spans="1:14" ht="12">
      <c r="A32" s="32" t="s">
        <v>21</v>
      </c>
      <c r="B32" s="28"/>
      <c r="C32" s="33">
        <f>SUM(C27:C31)</f>
        <v>929999.99</v>
      </c>
      <c r="D32" s="33">
        <f>SUM(D27:D31)</f>
        <v>920997.52</v>
      </c>
      <c r="E32" s="34"/>
      <c r="F32" s="35"/>
      <c r="G32" s="36"/>
      <c r="H32" s="33">
        <f>SUM(H27:H31)</f>
        <v>841707.22</v>
      </c>
      <c r="I32" s="24"/>
      <c r="J32" s="33">
        <f t="shared" si="1"/>
        <v>88292.77000000002</v>
      </c>
      <c r="K32" s="10"/>
      <c r="L32" s="10"/>
      <c r="N32" s="84"/>
    </row>
    <row r="33" spans="1:14" ht="12">
      <c r="A33" s="37" t="s">
        <v>22</v>
      </c>
      <c r="B33" s="28"/>
      <c r="C33" s="29"/>
      <c r="D33" s="11"/>
      <c r="E33" s="30"/>
      <c r="F33" s="10"/>
      <c r="G33" s="31"/>
      <c r="H33" s="11"/>
      <c r="I33" s="24"/>
      <c r="J33" s="11"/>
      <c r="K33" s="10"/>
      <c r="L33" s="10"/>
      <c r="N33" s="84"/>
    </row>
    <row r="34" spans="1:14" ht="12">
      <c r="A34" s="27" t="s">
        <v>14</v>
      </c>
      <c r="B34" s="28" t="s">
        <v>23</v>
      </c>
      <c r="C34" s="29">
        <v>240000</v>
      </c>
      <c r="D34" s="11">
        <v>239530</v>
      </c>
      <c r="E34" s="30">
        <v>42133</v>
      </c>
      <c r="F34" s="193">
        <v>42287</v>
      </c>
      <c r="G34" s="31">
        <v>1</v>
      </c>
      <c r="H34" s="11">
        <f>175135.26+64394.74</f>
        <v>239530</v>
      </c>
      <c r="I34" s="24"/>
      <c r="J34" s="11">
        <f t="shared" si="1"/>
        <v>470</v>
      </c>
      <c r="K34" s="10"/>
      <c r="L34" s="10" t="s">
        <v>16</v>
      </c>
      <c r="N34" s="84">
        <f t="shared" si="2"/>
        <v>0</v>
      </c>
    </row>
    <row r="35" spans="1:14" ht="12">
      <c r="A35" s="27" t="s">
        <v>14</v>
      </c>
      <c r="B35" s="28" t="s">
        <v>24</v>
      </c>
      <c r="C35" s="29">
        <v>70000</v>
      </c>
      <c r="D35" s="11">
        <v>69202.48</v>
      </c>
      <c r="E35" s="30">
        <v>42133</v>
      </c>
      <c r="F35" s="194"/>
      <c r="G35" s="31">
        <v>1</v>
      </c>
      <c r="H35" s="11">
        <f>62783.19+6419.29</f>
        <v>69202.48</v>
      </c>
      <c r="I35" s="24"/>
      <c r="J35" s="11">
        <f t="shared" si="1"/>
        <v>797.5200000000041</v>
      </c>
      <c r="K35" s="10"/>
      <c r="L35" s="10" t="s">
        <v>16</v>
      </c>
      <c r="N35" s="84">
        <f t="shared" si="2"/>
        <v>0</v>
      </c>
    </row>
    <row r="36" spans="1:14" ht="12">
      <c r="A36" s="27" t="s">
        <v>26</v>
      </c>
      <c r="B36" s="28" t="s">
        <v>25</v>
      </c>
      <c r="C36" s="29">
        <v>100000</v>
      </c>
      <c r="D36" s="11">
        <v>99125</v>
      </c>
      <c r="E36" s="30">
        <v>42133</v>
      </c>
      <c r="F36" s="194"/>
      <c r="G36" s="31">
        <v>1</v>
      </c>
      <c r="H36" s="11">
        <f>90424.26+8700.74</f>
        <v>99125</v>
      </c>
      <c r="I36" s="24"/>
      <c r="J36" s="11">
        <f t="shared" si="1"/>
        <v>875</v>
      </c>
      <c r="K36" s="10"/>
      <c r="L36" s="10" t="s">
        <v>16</v>
      </c>
      <c r="N36" s="84">
        <f t="shared" si="2"/>
        <v>0</v>
      </c>
    </row>
    <row r="37" spans="1:14" ht="12">
      <c r="A37" s="27" t="s">
        <v>26</v>
      </c>
      <c r="B37" s="28" t="s">
        <v>17</v>
      </c>
      <c r="C37" s="29">
        <v>120000</v>
      </c>
      <c r="D37" s="11">
        <v>119578.2</v>
      </c>
      <c r="E37" s="30">
        <v>42133</v>
      </c>
      <c r="F37" s="194"/>
      <c r="G37" s="31">
        <v>1</v>
      </c>
      <c r="H37" s="11">
        <f>103217.52+16360.68</f>
        <v>119578.20000000001</v>
      </c>
      <c r="I37" s="24"/>
      <c r="J37" s="11">
        <f t="shared" si="1"/>
        <v>421.79999999998836</v>
      </c>
      <c r="K37" s="10"/>
      <c r="L37" s="10" t="s">
        <v>16</v>
      </c>
      <c r="N37" s="84">
        <f t="shared" si="2"/>
        <v>0</v>
      </c>
    </row>
    <row r="38" spans="1:14" ht="12">
      <c r="A38" s="27" t="s">
        <v>26</v>
      </c>
      <c r="B38" s="28" t="s">
        <v>27</v>
      </c>
      <c r="C38" s="29">
        <v>240000</v>
      </c>
      <c r="D38" s="11">
        <v>238796.55</v>
      </c>
      <c r="E38" s="30">
        <v>42133</v>
      </c>
      <c r="F38" s="195"/>
      <c r="G38" s="31">
        <v>1</v>
      </c>
      <c r="H38" s="11">
        <f>217936.06+20860.49</f>
        <v>238796.55</v>
      </c>
      <c r="I38" s="24"/>
      <c r="J38" s="11">
        <f t="shared" si="1"/>
        <v>1203.4500000000116</v>
      </c>
      <c r="K38" s="10"/>
      <c r="L38" s="10" t="s">
        <v>16</v>
      </c>
      <c r="N38" s="84">
        <f t="shared" si="2"/>
        <v>0</v>
      </c>
    </row>
    <row r="39" spans="1:14" ht="12">
      <c r="A39" s="32" t="s">
        <v>21</v>
      </c>
      <c r="B39" s="28"/>
      <c r="C39" s="33">
        <f>SUM(C34:C38)</f>
        <v>770000</v>
      </c>
      <c r="D39" s="33">
        <f>SUM(D34:D38)</f>
        <v>766232.23</v>
      </c>
      <c r="E39" s="34"/>
      <c r="F39" s="35"/>
      <c r="G39" s="36"/>
      <c r="H39" s="33">
        <f>SUM(H34:H38)</f>
        <v>766232.23</v>
      </c>
      <c r="I39" s="24"/>
      <c r="J39" s="33">
        <f t="shared" si="1"/>
        <v>3767.7700000000186</v>
      </c>
      <c r="K39" s="10"/>
      <c r="L39" s="10"/>
      <c r="N39" s="84"/>
    </row>
    <row r="40" spans="1:14" ht="12">
      <c r="A40" s="37" t="s">
        <v>28</v>
      </c>
      <c r="B40" s="28"/>
      <c r="C40" s="29"/>
      <c r="D40" s="11"/>
      <c r="E40" s="30"/>
      <c r="F40" s="10"/>
      <c r="G40" s="31"/>
      <c r="H40" s="11"/>
      <c r="I40" s="24"/>
      <c r="J40" s="11">
        <f t="shared" si="1"/>
        <v>0</v>
      </c>
      <c r="K40" s="10"/>
      <c r="L40" s="10"/>
      <c r="N40" s="84"/>
    </row>
    <row r="41" spans="1:14" ht="12">
      <c r="A41" s="27" t="s">
        <v>14</v>
      </c>
      <c r="B41" s="28" t="s">
        <v>29</v>
      </c>
      <c r="C41" s="29">
        <v>200000</v>
      </c>
      <c r="D41" s="11">
        <v>199702</v>
      </c>
      <c r="E41" s="30">
        <v>42146</v>
      </c>
      <c r="F41" s="193">
        <v>42299</v>
      </c>
      <c r="G41" s="31">
        <v>1</v>
      </c>
      <c r="H41" s="11">
        <v>199702</v>
      </c>
      <c r="I41" s="24"/>
      <c r="J41" s="11">
        <f t="shared" si="1"/>
        <v>298</v>
      </c>
      <c r="K41" s="10"/>
      <c r="L41" s="10" t="s">
        <v>16</v>
      </c>
      <c r="N41" s="84">
        <f t="shared" si="2"/>
        <v>0</v>
      </c>
    </row>
    <row r="42" spans="1:14" ht="12">
      <c r="A42" s="27" t="s">
        <v>14</v>
      </c>
      <c r="B42" s="28" t="s">
        <v>31</v>
      </c>
      <c r="C42" s="29">
        <v>100000</v>
      </c>
      <c r="D42" s="11">
        <v>99932.84</v>
      </c>
      <c r="E42" s="30">
        <v>42146</v>
      </c>
      <c r="F42" s="194"/>
      <c r="G42" s="31">
        <v>1</v>
      </c>
      <c r="H42" s="11">
        <v>93436.84</v>
      </c>
      <c r="I42" s="24"/>
      <c r="J42" s="11">
        <f t="shared" si="1"/>
        <v>6563.1600000000035</v>
      </c>
      <c r="K42" s="10"/>
      <c r="L42" s="10" t="s">
        <v>16</v>
      </c>
      <c r="N42" s="84">
        <f t="shared" si="2"/>
        <v>6496</v>
      </c>
    </row>
    <row r="43" spans="1:14" ht="12">
      <c r="A43" s="27" t="s">
        <v>14</v>
      </c>
      <c r="B43" s="28" t="s">
        <v>32</v>
      </c>
      <c r="C43" s="29">
        <v>120000</v>
      </c>
      <c r="D43" s="11">
        <v>119918.95</v>
      </c>
      <c r="E43" s="30">
        <v>42146</v>
      </c>
      <c r="F43" s="194"/>
      <c r="G43" s="31">
        <v>1</v>
      </c>
      <c r="H43" s="11">
        <v>118304.26</v>
      </c>
      <c r="I43" s="24"/>
      <c r="J43" s="11">
        <f t="shared" si="1"/>
        <v>1695.7400000000052</v>
      </c>
      <c r="K43" s="10"/>
      <c r="L43" s="10" t="s">
        <v>16</v>
      </c>
      <c r="N43" s="84">
        <f t="shared" si="2"/>
        <v>1614.6900000000023</v>
      </c>
    </row>
    <row r="44" spans="1:14" ht="12">
      <c r="A44" s="27" t="s">
        <v>14</v>
      </c>
      <c r="B44" s="28" t="s">
        <v>33</v>
      </c>
      <c r="C44" s="29">
        <v>130000</v>
      </c>
      <c r="D44" s="11">
        <v>129871.28</v>
      </c>
      <c r="E44" s="30">
        <v>42146</v>
      </c>
      <c r="F44" s="194"/>
      <c r="G44" s="31">
        <v>1</v>
      </c>
      <c r="H44" s="11">
        <f>96604+17232.28</f>
        <v>113836.28</v>
      </c>
      <c r="I44" s="24"/>
      <c r="J44" s="11">
        <f t="shared" si="1"/>
        <v>16163.720000000001</v>
      </c>
      <c r="K44" s="10"/>
      <c r="L44" s="10" t="s">
        <v>16</v>
      </c>
      <c r="N44" s="84">
        <f t="shared" si="2"/>
        <v>16035</v>
      </c>
    </row>
    <row r="45" spans="1:14" ht="12">
      <c r="A45" s="27" t="s">
        <v>14</v>
      </c>
      <c r="B45" s="28" t="s">
        <v>34</v>
      </c>
      <c r="C45" s="29">
        <v>240000</v>
      </c>
      <c r="D45" s="11">
        <v>239857</v>
      </c>
      <c r="E45" s="30">
        <v>42146</v>
      </c>
      <c r="F45" s="195"/>
      <c r="G45" s="31">
        <v>1</v>
      </c>
      <c r="H45" s="11">
        <f>86408.78+153448.22</f>
        <v>239857</v>
      </c>
      <c r="I45" s="24"/>
      <c r="J45" s="11">
        <f t="shared" si="1"/>
        <v>143</v>
      </c>
      <c r="K45" s="10"/>
      <c r="L45" s="10" t="s">
        <v>16</v>
      </c>
      <c r="N45" s="84">
        <f t="shared" si="2"/>
        <v>0</v>
      </c>
    </row>
    <row r="46" spans="1:14" ht="12">
      <c r="A46" s="32" t="s">
        <v>21</v>
      </c>
      <c r="B46" s="28"/>
      <c r="C46" s="33">
        <f>SUM(C41:C45)</f>
        <v>790000</v>
      </c>
      <c r="D46" s="33">
        <f>SUM(D41:D45)</f>
        <v>789282.07</v>
      </c>
      <c r="E46" s="34"/>
      <c r="F46" s="35"/>
      <c r="G46" s="36"/>
      <c r="H46" s="33">
        <f>SUM(H41:H45)</f>
        <v>765136.38</v>
      </c>
      <c r="I46" s="24"/>
      <c r="J46" s="33">
        <f t="shared" si="1"/>
        <v>24863.619999999995</v>
      </c>
      <c r="K46" s="10"/>
      <c r="L46" s="10"/>
      <c r="N46" s="84"/>
    </row>
    <row r="47" spans="1:14" ht="12">
      <c r="A47" s="37" t="s">
        <v>35</v>
      </c>
      <c r="B47" s="28"/>
      <c r="C47" s="29"/>
      <c r="D47" s="11"/>
      <c r="E47" s="30"/>
      <c r="F47" s="10"/>
      <c r="G47" s="31"/>
      <c r="H47" s="11"/>
      <c r="I47" s="24"/>
      <c r="J47" s="11">
        <f t="shared" si="1"/>
        <v>0</v>
      </c>
      <c r="K47" s="10"/>
      <c r="L47" s="10"/>
      <c r="N47" s="84"/>
    </row>
    <row r="48" spans="1:14" ht="12">
      <c r="A48" s="27" t="s">
        <v>14</v>
      </c>
      <c r="B48" s="28" t="s">
        <v>36</v>
      </c>
      <c r="C48" s="29">
        <v>240000</v>
      </c>
      <c r="D48" s="11">
        <v>239887.34</v>
      </c>
      <c r="E48" s="30">
        <v>42146</v>
      </c>
      <c r="F48" s="193">
        <v>42269</v>
      </c>
      <c r="G48" s="31">
        <v>1</v>
      </c>
      <c r="H48" s="11">
        <v>239887.34</v>
      </c>
      <c r="I48" s="24"/>
      <c r="J48" s="11">
        <f t="shared" si="1"/>
        <v>112.66000000000349</v>
      </c>
      <c r="K48" s="10"/>
      <c r="L48" s="10" t="s">
        <v>16</v>
      </c>
      <c r="N48" s="84">
        <f t="shared" si="2"/>
        <v>0</v>
      </c>
    </row>
    <row r="49" spans="1:14" ht="12">
      <c r="A49" s="27" t="s">
        <v>14</v>
      </c>
      <c r="B49" s="28" t="s">
        <v>37</v>
      </c>
      <c r="C49" s="29">
        <v>260000</v>
      </c>
      <c r="D49" s="11">
        <v>259963.92</v>
      </c>
      <c r="E49" s="30">
        <v>42146</v>
      </c>
      <c r="F49" s="196"/>
      <c r="G49" s="31">
        <v>1</v>
      </c>
      <c r="H49" s="11">
        <v>259963.92</v>
      </c>
      <c r="I49" s="24"/>
      <c r="J49" s="11">
        <f t="shared" si="1"/>
        <v>36.079999999987194</v>
      </c>
      <c r="K49" s="10"/>
      <c r="L49" s="10" t="s">
        <v>16</v>
      </c>
      <c r="N49" s="84">
        <f t="shared" si="2"/>
        <v>0</v>
      </c>
    </row>
    <row r="50" spans="1:14" ht="12">
      <c r="A50" s="27" t="s">
        <v>14</v>
      </c>
      <c r="B50" s="28" t="s">
        <v>38</v>
      </c>
      <c r="C50" s="29">
        <v>130000</v>
      </c>
      <c r="D50" s="11">
        <v>129931.68</v>
      </c>
      <c r="E50" s="30">
        <v>42146</v>
      </c>
      <c r="F50" s="196"/>
      <c r="G50" s="31">
        <v>1</v>
      </c>
      <c r="H50" s="11">
        <v>129931.68</v>
      </c>
      <c r="I50" s="24">
        <f aca="true" t="shared" si="3" ref="I50:I72">D50-H50</f>
        <v>0</v>
      </c>
      <c r="J50" s="11">
        <f t="shared" si="1"/>
        <v>68.32000000000698</v>
      </c>
      <c r="K50" s="10"/>
      <c r="L50" s="10" t="s">
        <v>16</v>
      </c>
      <c r="N50" s="84">
        <f t="shared" si="2"/>
        <v>0</v>
      </c>
    </row>
    <row r="51" spans="1:14" ht="12">
      <c r="A51" s="27" t="s">
        <v>14</v>
      </c>
      <c r="B51" s="28" t="s">
        <v>39</v>
      </c>
      <c r="C51" s="29">
        <v>120000</v>
      </c>
      <c r="D51" s="11">
        <v>119883.16</v>
      </c>
      <c r="E51" s="30">
        <v>42146</v>
      </c>
      <c r="F51" s="197"/>
      <c r="G51" s="31">
        <v>1</v>
      </c>
      <c r="H51" s="11">
        <v>119883.16</v>
      </c>
      <c r="I51" s="24">
        <f t="shared" si="3"/>
        <v>0</v>
      </c>
      <c r="J51" s="11">
        <f t="shared" si="1"/>
        <v>116.83999999999651</v>
      </c>
      <c r="K51" s="10"/>
      <c r="L51" s="10" t="s">
        <v>16</v>
      </c>
      <c r="N51" s="84">
        <f t="shared" si="2"/>
        <v>0</v>
      </c>
    </row>
    <row r="52" spans="1:14" ht="12">
      <c r="A52" s="27"/>
      <c r="B52" s="28"/>
      <c r="C52" s="33">
        <f>SUM(C48:C51)</f>
        <v>750000</v>
      </c>
      <c r="D52" s="33">
        <f>SUM(D48:D51)</f>
        <v>749666.1</v>
      </c>
      <c r="E52" s="34"/>
      <c r="F52" s="38"/>
      <c r="G52" s="36"/>
      <c r="H52" s="33">
        <f>SUM(H48:H51)</f>
        <v>749666.1</v>
      </c>
      <c r="I52" s="24">
        <f t="shared" si="3"/>
        <v>0</v>
      </c>
      <c r="J52" s="33">
        <f t="shared" si="1"/>
        <v>333.9000000000233</v>
      </c>
      <c r="K52" s="10"/>
      <c r="L52" s="10"/>
      <c r="N52" s="84"/>
    </row>
    <row r="53" spans="1:14" ht="12">
      <c r="A53" s="37" t="s">
        <v>40</v>
      </c>
      <c r="B53" s="28"/>
      <c r="C53" s="29"/>
      <c r="D53" s="11"/>
      <c r="E53" s="30"/>
      <c r="F53" s="10"/>
      <c r="G53" s="31"/>
      <c r="H53" s="11"/>
      <c r="I53" s="24">
        <f t="shared" si="3"/>
        <v>0</v>
      </c>
      <c r="J53" s="11">
        <f t="shared" si="1"/>
        <v>0</v>
      </c>
      <c r="K53" s="10"/>
      <c r="L53" s="10"/>
      <c r="N53" s="84"/>
    </row>
    <row r="54" spans="1:14" ht="12">
      <c r="A54" s="39" t="s">
        <v>26</v>
      </c>
      <c r="B54" s="39" t="s">
        <v>33</v>
      </c>
      <c r="C54" s="40">
        <v>184425.28</v>
      </c>
      <c r="D54" s="25">
        <v>184386.02</v>
      </c>
      <c r="E54" s="30">
        <v>42238</v>
      </c>
      <c r="F54" s="193">
        <v>42422</v>
      </c>
      <c r="G54" s="31">
        <v>1</v>
      </c>
      <c r="H54" s="11">
        <v>184386.02</v>
      </c>
      <c r="I54" s="24">
        <f t="shared" si="3"/>
        <v>0</v>
      </c>
      <c r="J54" s="11">
        <f t="shared" si="1"/>
        <v>39.26000000000931</v>
      </c>
      <c r="K54" s="10"/>
      <c r="L54" s="10" t="s">
        <v>16</v>
      </c>
      <c r="N54" s="84">
        <f t="shared" si="2"/>
        <v>0</v>
      </c>
    </row>
    <row r="55" spans="1:14" ht="12">
      <c r="A55" s="27" t="s">
        <v>41</v>
      </c>
      <c r="B55" s="28" t="s">
        <v>11</v>
      </c>
      <c r="C55" s="29">
        <v>500000</v>
      </c>
      <c r="D55" s="11">
        <v>499784.47</v>
      </c>
      <c r="E55" s="30">
        <v>42238</v>
      </c>
      <c r="F55" s="196"/>
      <c r="G55" s="31">
        <v>1</v>
      </c>
      <c r="H55" s="11">
        <f>399091.61+100692.86</f>
        <v>499784.47</v>
      </c>
      <c r="I55" s="24">
        <f t="shared" si="3"/>
        <v>0</v>
      </c>
      <c r="J55" s="11">
        <f t="shared" si="1"/>
        <v>215.53000000002794</v>
      </c>
      <c r="K55" s="10"/>
      <c r="L55" s="10" t="s">
        <v>16</v>
      </c>
      <c r="N55" s="84">
        <f t="shared" si="2"/>
        <v>0</v>
      </c>
    </row>
    <row r="56" spans="1:14" s="26" customFormat="1" ht="24">
      <c r="A56" s="39" t="s">
        <v>42</v>
      </c>
      <c r="B56" s="41" t="s">
        <v>11</v>
      </c>
      <c r="C56" s="42">
        <v>750000</v>
      </c>
      <c r="D56" s="25">
        <v>749582.57</v>
      </c>
      <c r="E56" s="30">
        <v>42238</v>
      </c>
      <c r="F56" s="196"/>
      <c r="G56" s="43">
        <v>1</v>
      </c>
      <c r="H56" s="25">
        <v>749582.57</v>
      </c>
      <c r="I56" s="24">
        <f t="shared" si="3"/>
        <v>0</v>
      </c>
      <c r="J56" s="11">
        <f t="shared" si="1"/>
        <v>417.4300000000512</v>
      </c>
      <c r="K56" s="6"/>
      <c r="L56" s="6" t="s">
        <v>16</v>
      </c>
      <c r="N56" s="84">
        <f t="shared" si="2"/>
        <v>0</v>
      </c>
    </row>
    <row r="57" spans="1:14" ht="12">
      <c r="A57" s="27" t="s">
        <v>26</v>
      </c>
      <c r="B57" s="28" t="s">
        <v>43</v>
      </c>
      <c r="C57" s="29">
        <v>200000</v>
      </c>
      <c r="D57" s="11">
        <v>199743.01</v>
      </c>
      <c r="E57" s="30">
        <v>42238</v>
      </c>
      <c r="F57" s="196"/>
      <c r="G57" s="31">
        <v>1</v>
      </c>
      <c r="H57" s="11">
        <v>199743.01</v>
      </c>
      <c r="I57" s="24">
        <f t="shared" si="3"/>
        <v>0</v>
      </c>
      <c r="J57" s="11">
        <f t="shared" si="1"/>
        <v>256.9899999999907</v>
      </c>
      <c r="K57" s="10"/>
      <c r="L57" s="10" t="s">
        <v>16</v>
      </c>
      <c r="N57" s="84">
        <f t="shared" si="2"/>
        <v>0</v>
      </c>
    </row>
    <row r="58" spans="1:14" ht="12">
      <c r="A58" s="72" t="s">
        <v>14</v>
      </c>
      <c r="B58" s="45" t="s">
        <v>43</v>
      </c>
      <c r="C58" s="46">
        <v>200000</v>
      </c>
      <c r="D58" s="47">
        <v>199765.2</v>
      </c>
      <c r="E58" s="30">
        <v>42238</v>
      </c>
      <c r="F58" s="196"/>
      <c r="G58" s="31">
        <v>1</v>
      </c>
      <c r="H58" s="47">
        <v>199765.2</v>
      </c>
      <c r="I58" s="24">
        <f t="shared" si="3"/>
        <v>0</v>
      </c>
      <c r="J58" s="11">
        <f t="shared" si="1"/>
        <v>234.79999999998836</v>
      </c>
      <c r="K58" s="10"/>
      <c r="L58" s="10" t="s">
        <v>16</v>
      </c>
      <c r="N58" s="84">
        <f t="shared" si="2"/>
        <v>0</v>
      </c>
    </row>
    <row r="59" spans="1:14" ht="12">
      <c r="A59" s="72" t="s">
        <v>14</v>
      </c>
      <c r="B59" s="48" t="s">
        <v>44</v>
      </c>
      <c r="C59" s="49">
        <v>260000</v>
      </c>
      <c r="D59" s="50">
        <v>259433.52</v>
      </c>
      <c r="E59" s="30">
        <v>42238</v>
      </c>
      <c r="F59" s="197"/>
      <c r="G59" s="31">
        <v>1</v>
      </c>
      <c r="H59" s="11">
        <v>259433.52</v>
      </c>
      <c r="I59" s="24">
        <f t="shared" si="3"/>
        <v>0</v>
      </c>
      <c r="J59" s="11">
        <f t="shared" si="1"/>
        <v>566.4800000000105</v>
      </c>
      <c r="K59" s="10"/>
      <c r="L59" s="10" t="s">
        <v>16</v>
      </c>
      <c r="N59" s="84">
        <f t="shared" si="2"/>
        <v>0</v>
      </c>
    </row>
    <row r="60" spans="1:14" ht="12">
      <c r="A60" s="32" t="s">
        <v>21</v>
      </c>
      <c r="B60" s="28"/>
      <c r="C60" s="33">
        <f>SUM(C54:C59)</f>
        <v>2094425.28</v>
      </c>
      <c r="D60" s="33">
        <f>SUM(D54:D59)</f>
        <v>2092694.79</v>
      </c>
      <c r="E60" s="51"/>
      <c r="F60" s="35"/>
      <c r="G60" s="36"/>
      <c r="H60" s="33">
        <f>SUM(H54:H59)</f>
        <v>2092694.79</v>
      </c>
      <c r="I60" s="24">
        <f t="shared" si="3"/>
        <v>0</v>
      </c>
      <c r="J60" s="33">
        <f t="shared" si="1"/>
        <v>1730.4899999999907</v>
      </c>
      <c r="K60" s="10"/>
      <c r="L60" s="10" t="s">
        <v>16</v>
      </c>
      <c r="N60" s="84"/>
    </row>
    <row r="61" spans="1:14" ht="12">
      <c r="A61" s="37" t="s">
        <v>45</v>
      </c>
      <c r="B61" s="28"/>
      <c r="C61" s="29"/>
      <c r="D61" s="11"/>
      <c r="E61" s="12"/>
      <c r="F61" s="10"/>
      <c r="G61" s="31"/>
      <c r="H61" s="11"/>
      <c r="I61" s="24">
        <f t="shared" si="3"/>
        <v>0</v>
      </c>
      <c r="J61" s="11">
        <f t="shared" si="1"/>
        <v>0</v>
      </c>
      <c r="K61" s="10"/>
      <c r="L61" s="10"/>
      <c r="N61" s="84"/>
    </row>
    <row r="62" spans="1:14" ht="12">
      <c r="A62" s="27" t="s">
        <v>14</v>
      </c>
      <c r="B62" s="28" t="s">
        <v>46</v>
      </c>
      <c r="C62" s="29">
        <v>260000</v>
      </c>
      <c r="D62" s="11">
        <v>252889.66</v>
      </c>
      <c r="E62" s="30">
        <v>42238</v>
      </c>
      <c r="F62" s="193">
        <v>42422</v>
      </c>
      <c r="G62" s="31">
        <v>1</v>
      </c>
      <c r="H62" s="11">
        <v>252884.66</v>
      </c>
      <c r="I62" s="24">
        <f t="shared" si="3"/>
        <v>5</v>
      </c>
      <c r="J62" s="11">
        <f t="shared" si="1"/>
        <v>7115.3399999999965</v>
      </c>
      <c r="K62" s="10"/>
      <c r="L62" s="10" t="s">
        <v>16</v>
      </c>
      <c r="N62" s="84">
        <f t="shared" si="2"/>
        <v>5</v>
      </c>
    </row>
    <row r="63" spans="1:14" ht="12">
      <c r="A63" s="27" t="s">
        <v>26</v>
      </c>
      <c r="B63" s="28" t="s">
        <v>47</v>
      </c>
      <c r="C63" s="29">
        <v>130000</v>
      </c>
      <c r="D63" s="11">
        <v>127866</v>
      </c>
      <c r="E63" s="30">
        <v>42238</v>
      </c>
      <c r="F63" s="196"/>
      <c r="G63" s="31">
        <v>1</v>
      </c>
      <c r="H63" s="11">
        <v>127866</v>
      </c>
      <c r="I63" s="24">
        <f t="shared" si="3"/>
        <v>0</v>
      </c>
      <c r="J63" s="11">
        <f t="shared" si="1"/>
        <v>2134</v>
      </c>
      <c r="K63" s="10"/>
      <c r="L63" s="10" t="s">
        <v>16</v>
      </c>
      <c r="N63" s="84">
        <f t="shared" si="2"/>
        <v>0</v>
      </c>
    </row>
    <row r="64" spans="1:14" ht="12">
      <c r="A64" s="27" t="s">
        <v>14</v>
      </c>
      <c r="B64" s="28" t="s">
        <v>47</v>
      </c>
      <c r="C64" s="29">
        <v>130000</v>
      </c>
      <c r="D64" s="11">
        <v>128328.7</v>
      </c>
      <c r="E64" s="30">
        <v>42238</v>
      </c>
      <c r="F64" s="196"/>
      <c r="G64" s="31">
        <v>1</v>
      </c>
      <c r="H64" s="11">
        <f>47900+80428.7</f>
        <v>128328.7</v>
      </c>
      <c r="I64" s="24">
        <f t="shared" si="3"/>
        <v>0</v>
      </c>
      <c r="J64" s="11">
        <f t="shared" si="1"/>
        <v>1671.300000000003</v>
      </c>
      <c r="K64" s="10"/>
      <c r="L64" s="10" t="s">
        <v>16</v>
      </c>
      <c r="N64" s="84">
        <f t="shared" si="2"/>
        <v>0</v>
      </c>
    </row>
    <row r="65" spans="1:14" ht="12">
      <c r="A65" s="27" t="s">
        <v>26</v>
      </c>
      <c r="B65" s="28" t="s">
        <v>48</v>
      </c>
      <c r="C65" s="29">
        <v>100000</v>
      </c>
      <c r="D65" s="11">
        <v>99202.54</v>
      </c>
      <c r="E65" s="30">
        <v>42238</v>
      </c>
      <c r="F65" s="196"/>
      <c r="G65" s="31">
        <v>1</v>
      </c>
      <c r="H65" s="11">
        <v>99202.54</v>
      </c>
      <c r="I65" s="24">
        <f t="shared" si="3"/>
        <v>0</v>
      </c>
      <c r="J65" s="11">
        <f t="shared" si="1"/>
        <v>797.4600000000064</v>
      </c>
      <c r="K65" s="10"/>
      <c r="L65" s="10" t="s">
        <v>16</v>
      </c>
      <c r="N65" s="84">
        <f t="shared" si="2"/>
        <v>0</v>
      </c>
    </row>
    <row r="66" spans="1:14" ht="12">
      <c r="A66" s="27" t="s">
        <v>14</v>
      </c>
      <c r="B66" s="28" t="s">
        <v>48</v>
      </c>
      <c r="C66" s="29">
        <v>160000</v>
      </c>
      <c r="D66" s="11">
        <v>159438.3</v>
      </c>
      <c r="E66" s="30">
        <v>42238</v>
      </c>
      <c r="F66" s="196"/>
      <c r="G66" s="31">
        <v>1</v>
      </c>
      <c r="H66" s="11">
        <v>159438.3</v>
      </c>
      <c r="I66" s="24">
        <f t="shared" si="3"/>
        <v>0</v>
      </c>
      <c r="J66" s="11">
        <f t="shared" si="1"/>
        <v>561.7000000000116</v>
      </c>
      <c r="K66" s="10"/>
      <c r="L66" s="10" t="s">
        <v>16</v>
      </c>
      <c r="N66" s="84">
        <f t="shared" si="2"/>
        <v>0</v>
      </c>
    </row>
    <row r="67" spans="1:14" ht="12">
      <c r="A67" s="27" t="s">
        <v>14</v>
      </c>
      <c r="B67" s="28" t="s">
        <v>49</v>
      </c>
      <c r="C67" s="29">
        <v>120000</v>
      </c>
      <c r="D67" s="11">
        <v>119353.7</v>
      </c>
      <c r="E67" s="30">
        <v>42238</v>
      </c>
      <c r="F67" s="196"/>
      <c r="G67" s="31">
        <v>1</v>
      </c>
      <c r="H67" s="11">
        <f>15840+78640.7</f>
        <v>94480.7</v>
      </c>
      <c r="I67" s="24">
        <f t="shared" si="3"/>
        <v>24873</v>
      </c>
      <c r="J67" s="11">
        <f t="shared" si="1"/>
        <v>25519.300000000003</v>
      </c>
      <c r="K67" s="10"/>
      <c r="L67" s="10" t="s">
        <v>16</v>
      </c>
      <c r="N67" s="84">
        <f t="shared" si="2"/>
        <v>24873</v>
      </c>
    </row>
    <row r="68" spans="1:14" ht="12">
      <c r="A68" s="27" t="s">
        <v>26</v>
      </c>
      <c r="B68" s="28" t="s">
        <v>38</v>
      </c>
      <c r="C68" s="29">
        <v>130000</v>
      </c>
      <c r="D68" s="11">
        <v>127120</v>
      </c>
      <c r="E68" s="30">
        <v>42238</v>
      </c>
      <c r="F68" s="196"/>
      <c r="G68" s="31">
        <v>1</v>
      </c>
      <c r="H68" s="11">
        <f>95500+31620</f>
        <v>127120</v>
      </c>
      <c r="I68" s="24">
        <f t="shared" si="3"/>
        <v>0</v>
      </c>
      <c r="J68" s="11">
        <f t="shared" si="1"/>
        <v>2880</v>
      </c>
      <c r="K68" s="10"/>
      <c r="L68" s="10" t="s">
        <v>16</v>
      </c>
      <c r="N68" s="84">
        <f t="shared" si="2"/>
        <v>0</v>
      </c>
    </row>
    <row r="69" spans="1:14" s="26" customFormat="1" ht="24">
      <c r="A69" s="52" t="s">
        <v>64</v>
      </c>
      <c r="B69" s="41" t="s">
        <v>11</v>
      </c>
      <c r="C69" s="42">
        <v>100000</v>
      </c>
      <c r="D69" s="25">
        <v>98512</v>
      </c>
      <c r="E69" s="30">
        <v>42238</v>
      </c>
      <c r="F69" s="196"/>
      <c r="G69" s="43">
        <v>1</v>
      </c>
      <c r="H69" s="25">
        <f>93760+4752</f>
        <v>98512</v>
      </c>
      <c r="I69" s="24">
        <f t="shared" si="3"/>
        <v>0</v>
      </c>
      <c r="J69" s="11">
        <f t="shared" si="1"/>
        <v>1488</v>
      </c>
      <c r="K69" s="6"/>
      <c r="L69" s="6" t="s">
        <v>16</v>
      </c>
      <c r="N69" s="84">
        <f t="shared" si="2"/>
        <v>0</v>
      </c>
    </row>
    <row r="70" spans="1:14" s="56" customFormat="1" ht="24">
      <c r="A70" s="39" t="s">
        <v>50</v>
      </c>
      <c r="B70" s="41" t="s">
        <v>11</v>
      </c>
      <c r="C70" s="42">
        <v>100000</v>
      </c>
      <c r="D70" s="53">
        <v>99375.8</v>
      </c>
      <c r="E70" s="30">
        <v>42238</v>
      </c>
      <c r="F70" s="196"/>
      <c r="G70" s="43">
        <v>1</v>
      </c>
      <c r="H70" s="53">
        <f>52460.8+46915</f>
        <v>99375.8</v>
      </c>
      <c r="I70" s="54">
        <f t="shared" si="3"/>
        <v>0</v>
      </c>
      <c r="J70" s="11">
        <f t="shared" si="1"/>
        <v>624.1999999999971</v>
      </c>
      <c r="K70" s="55"/>
      <c r="L70" s="55" t="s">
        <v>16</v>
      </c>
      <c r="N70" s="84">
        <f t="shared" si="2"/>
        <v>0</v>
      </c>
    </row>
    <row r="71" spans="1:14" ht="12">
      <c r="A71" s="27" t="s">
        <v>26</v>
      </c>
      <c r="B71" s="28" t="s">
        <v>39</v>
      </c>
      <c r="C71" s="29">
        <v>120000</v>
      </c>
      <c r="D71" s="11">
        <v>119428</v>
      </c>
      <c r="E71" s="30">
        <v>42238</v>
      </c>
      <c r="F71" s="196"/>
      <c r="G71" s="31">
        <v>1</v>
      </c>
      <c r="H71" s="11">
        <v>119428</v>
      </c>
      <c r="I71" s="24">
        <f t="shared" si="3"/>
        <v>0</v>
      </c>
      <c r="J71" s="11">
        <f t="shared" si="1"/>
        <v>572</v>
      </c>
      <c r="K71" s="10"/>
      <c r="L71" s="10" t="s">
        <v>16</v>
      </c>
      <c r="N71" s="84">
        <f t="shared" si="2"/>
        <v>0</v>
      </c>
    </row>
    <row r="72" spans="1:14" ht="12">
      <c r="A72" s="27" t="s">
        <v>51</v>
      </c>
      <c r="B72" s="28" t="s">
        <v>11</v>
      </c>
      <c r="C72" s="29">
        <v>130000</v>
      </c>
      <c r="D72" s="11">
        <v>129020</v>
      </c>
      <c r="E72" s="30">
        <v>42238</v>
      </c>
      <c r="F72" s="197"/>
      <c r="G72" s="31">
        <v>1</v>
      </c>
      <c r="H72" s="11">
        <v>129020</v>
      </c>
      <c r="I72" s="24">
        <f t="shared" si="3"/>
        <v>0</v>
      </c>
      <c r="J72" s="11">
        <f t="shared" si="1"/>
        <v>980</v>
      </c>
      <c r="K72" s="10"/>
      <c r="L72" s="10" t="s">
        <v>16</v>
      </c>
      <c r="N72" s="84">
        <f t="shared" si="2"/>
        <v>0</v>
      </c>
    </row>
    <row r="73" spans="1:14" ht="12">
      <c r="A73" s="32" t="s">
        <v>21</v>
      </c>
      <c r="B73" s="28"/>
      <c r="C73" s="33">
        <f>SUM(C62:C72)</f>
        <v>1480000</v>
      </c>
      <c r="D73" s="33">
        <f>SUM(D62:D72)</f>
        <v>1460534.7</v>
      </c>
      <c r="E73" s="51"/>
      <c r="F73" s="35"/>
      <c r="G73" s="36"/>
      <c r="H73" s="33">
        <f>SUM(H62:H72)</f>
        <v>1435656.7</v>
      </c>
      <c r="I73" s="24"/>
      <c r="J73" s="33">
        <f t="shared" si="1"/>
        <v>44343.30000000005</v>
      </c>
      <c r="K73" s="10"/>
      <c r="L73" s="10"/>
      <c r="N73" s="84"/>
    </row>
    <row r="74" spans="1:14" ht="12">
      <c r="A74" s="198"/>
      <c r="B74" s="198"/>
      <c r="C74" s="198"/>
      <c r="D74" s="198"/>
      <c r="E74" s="198"/>
      <c r="F74" s="198"/>
      <c r="G74" s="198"/>
      <c r="H74" s="198"/>
      <c r="I74" s="24"/>
      <c r="J74" s="11">
        <f t="shared" si="1"/>
        <v>0</v>
      </c>
      <c r="K74" s="10"/>
      <c r="L74" s="10"/>
      <c r="N74" s="84"/>
    </row>
    <row r="75" spans="1:14" s="56" customFormat="1" ht="24">
      <c r="A75" s="39" t="s">
        <v>52</v>
      </c>
      <c r="B75" s="41" t="s">
        <v>11</v>
      </c>
      <c r="C75" s="42">
        <f>8587771.6</f>
        <v>8587771.6</v>
      </c>
      <c r="D75" s="53">
        <v>8587455.51</v>
      </c>
      <c r="E75" s="57">
        <v>42146</v>
      </c>
      <c r="F75" s="30">
        <v>42325</v>
      </c>
      <c r="G75" s="58">
        <v>1</v>
      </c>
      <c r="H75" s="53">
        <v>8587455.51</v>
      </c>
      <c r="I75" s="54"/>
      <c r="J75" s="25">
        <f t="shared" si="1"/>
        <v>316.089999999851</v>
      </c>
      <c r="K75" s="55"/>
      <c r="L75" s="55" t="s">
        <v>16</v>
      </c>
      <c r="N75" s="84">
        <f t="shared" si="2"/>
        <v>0</v>
      </c>
    </row>
    <row r="76" spans="1:14" ht="24">
      <c r="A76" s="39" t="s">
        <v>53</v>
      </c>
      <c r="B76" s="41" t="s">
        <v>43</v>
      </c>
      <c r="C76" s="42">
        <v>17582986.79</v>
      </c>
      <c r="D76" s="53">
        <v>17582637.17</v>
      </c>
      <c r="E76" s="57">
        <v>42147</v>
      </c>
      <c r="F76" s="30">
        <v>42325</v>
      </c>
      <c r="G76" s="58">
        <v>1</v>
      </c>
      <c r="H76" s="53">
        <v>17582637.17</v>
      </c>
      <c r="I76" s="24"/>
      <c r="J76" s="25">
        <f t="shared" si="1"/>
        <v>349.6199999973178</v>
      </c>
      <c r="K76" s="10"/>
      <c r="L76" s="10" t="s">
        <v>16</v>
      </c>
      <c r="N76" s="84">
        <f t="shared" si="2"/>
        <v>0</v>
      </c>
    </row>
    <row r="77" spans="1:14" ht="24">
      <c r="A77" s="39" t="s">
        <v>54</v>
      </c>
      <c r="B77" s="41" t="s">
        <v>27</v>
      </c>
      <c r="C77" s="42">
        <v>4615129.55</v>
      </c>
      <c r="D77" s="53">
        <v>4607254.61</v>
      </c>
      <c r="E77" s="57">
        <v>42146</v>
      </c>
      <c r="F77" s="30">
        <v>42325</v>
      </c>
      <c r="G77" s="58">
        <v>1</v>
      </c>
      <c r="H77" s="53">
        <v>4607254.61</v>
      </c>
      <c r="I77" s="24"/>
      <c r="J77" s="25">
        <f t="shared" si="1"/>
        <v>7874.9399999994785</v>
      </c>
      <c r="K77" s="10"/>
      <c r="L77" s="10" t="s">
        <v>16</v>
      </c>
      <c r="N77" s="84">
        <f t="shared" si="2"/>
        <v>0</v>
      </c>
    </row>
    <row r="78" spans="1:14" ht="24">
      <c r="A78" s="39" t="s">
        <v>55</v>
      </c>
      <c r="B78" s="41" t="s">
        <v>11</v>
      </c>
      <c r="C78" s="42">
        <f>7229996.89+4132000</f>
        <v>11361996.89</v>
      </c>
      <c r="D78" s="53">
        <f>10319968.91+1031996.89</f>
        <v>11351965.8</v>
      </c>
      <c r="E78" s="57">
        <v>42240</v>
      </c>
      <c r="F78" s="30">
        <v>42479</v>
      </c>
      <c r="G78" s="58">
        <v>1</v>
      </c>
      <c r="H78" s="53">
        <f>6197999.99+4132000.01+658890.45+329154.75+33920.6</f>
        <v>11351965.799999999</v>
      </c>
      <c r="I78" s="24"/>
      <c r="J78" s="25">
        <f t="shared" si="1"/>
        <v>10031.090000001714</v>
      </c>
      <c r="K78" s="6"/>
      <c r="L78" s="6" t="s">
        <v>16</v>
      </c>
      <c r="N78" s="84">
        <f t="shared" si="2"/>
        <v>0</v>
      </c>
    </row>
    <row r="79" spans="1:14" ht="12">
      <c r="A79" s="32" t="s">
        <v>21</v>
      </c>
      <c r="B79" s="28"/>
      <c r="C79" s="33">
        <f>SUM(C75:C78)</f>
        <v>42147884.83</v>
      </c>
      <c r="D79" s="33">
        <f>SUM(D75:D78)</f>
        <v>42129313.09</v>
      </c>
      <c r="E79" s="51"/>
      <c r="F79" s="59"/>
      <c r="G79" s="60"/>
      <c r="H79" s="33">
        <f>SUM(H75:H78)</f>
        <v>42129313.089999996</v>
      </c>
      <c r="I79" s="24"/>
      <c r="J79" s="33">
        <f t="shared" si="1"/>
        <v>18571.740000002086</v>
      </c>
      <c r="K79" s="10"/>
      <c r="L79" s="10"/>
      <c r="N79" s="84"/>
    </row>
    <row r="80" spans="1:14" ht="12">
      <c r="A80" s="61" t="s">
        <v>56</v>
      </c>
      <c r="B80" s="28"/>
      <c r="C80" s="33">
        <f>C32+C39+C46+C52+C60+C73+C79</f>
        <v>48962310.1</v>
      </c>
      <c r="D80" s="33">
        <f>D32+D39+D46+D52+D60+D73+D79</f>
        <v>48908720.5</v>
      </c>
      <c r="E80" s="51"/>
      <c r="F80" s="59"/>
      <c r="G80" s="60"/>
      <c r="H80" s="33">
        <f>H32+H39+H46+H52+H60+H73+H79</f>
        <v>48780406.51</v>
      </c>
      <c r="I80" s="24"/>
      <c r="J80" s="102">
        <f t="shared" si="1"/>
        <v>181903.59000000358</v>
      </c>
      <c r="K80" s="103"/>
      <c r="L80" s="103"/>
      <c r="N80" s="84"/>
    </row>
    <row r="81" spans="1:14" s="70" customFormat="1" ht="12">
      <c r="A81" s="62"/>
      <c r="B81" s="63"/>
      <c r="C81" s="64"/>
      <c r="D81" s="65"/>
      <c r="E81" s="66"/>
      <c r="F81" s="136"/>
      <c r="G81" s="68"/>
      <c r="H81" s="65"/>
      <c r="I81" s="69"/>
      <c r="J81" s="107"/>
      <c r="K81" s="108"/>
      <c r="L81" s="108"/>
      <c r="N81" s="84"/>
    </row>
    <row r="82" spans="1:14" s="70" customFormat="1" ht="12">
      <c r="A82" s="62"/>
      <c r="B82" s="63"/>
      <c r="C82" s="64"/>
      <c r="D82" s="65"/>
      <c r="E82" s="66"/>
      <c r="F82" s="136"/>
      <c r="G82" s="68"/>
      <c r="H82" s="65"/>
      <c r="I82" s="69"/>
      <c r="J82" s="148"/>
      <c r="N82" s="84"/>
    </row>
    <row r="83" spans="1:14" s="70" customFormat="1" ht="12">
      <c r="A83" s="62"/>
      <c r="B83" s="63"/>
      <c r="C83" s="64"/>
      <c r="D83" s="65"/>
      <c r="E83" s="66"/>
      <c r="F83" s="136"/>
      <c r="G83" s="68"/>
      <c r="H83" s="65"/>
      <c r="I83" s="69"/>
      <c r="J83" s="148"/>
      <c r="N83" s="84"/>
    </row>
    <row r="84" spans="1:14" s="70" customFormat="1" ht="12">
      <c r="A84" s="62"/>
      <c r="B84" s="63"/>
      <c r="C84" s="64"/>
      <c r="D84" s="65"/>
      <c r="E84" s="66"/>
      <c r="F84" s="136"/>
      <c r="G84" s="68"/>
      <c r="H84" s="65"/>
      <c r="I84" s="69"/>
      <c r="J84" s="148"/>
      <c r="N84" s="84"/>
    </row>
    <row r="85" spans="1:14" s="70" customFormat="1" ht="12">
      <c r="A85" s="140" t="s">
        <v>90</v>
      </c>
      <c r="B85" s="141"/>
      <c r="C85" s="142"/>
      <c r="D85" s="143"/>
      <c r="E85" s="144"/>
      <c r="F85" s="145"/>
      <c r="G85" s="146"/>
      <c r="H85" s="147"/>
      <c r="I85" s="153"/>
      <c r="J85" s="154"/>
      <c r="K85" s="155"/>
      <c r="L85" s="156"/>
      <c r="N85" s="84"/>
    </row>
    <row r="86" spans="1:14" ht="12">
      <c r="A86" s="149" t="s">
        <v>57</v>
      </c>
      <c r="B86" s="45" t="s">
        <v>11</v>
      </c>
      <c r="C86" s="46">
        <v>1585444.14</v>
      </c>
      <c r="D86" s="104">
        <v>1556523.12</v>
      </c>
      <c r="E86" s="150">
        <v>41995</v>
      </c>
      <c r="F86" s="151"/>
      <c r="G86" s="152">
        <v>1</v>
      </c>
      <c r="H86" s="104">
        <v>1556523.12</v>
      </c>
      <c r="I86" s="24">
        <f>D86-H86</f>
        <v>0</v>
      </c>
      <c r="J86" s="104">
        <f t="shared" si="1"/>
        <v>28921.019999999786</v>
      </c>
      <c r="K86" s="22"/>
      <c r="L86" s="22" t="s">
        <v>16</v>
      </c>
      <c r="N86" s="84">
        <f t="shared" si="2"/>
        <v>0</v>
      </c>
    </row>
    <row r="87" spans="1:14" ht="12">
      <c r="A87" s="27" t="s">
        <v>58</v>
      </c>
      <c r="B87" s="28" t="s">
        <v>27</v>
      </c>
      <c r="C87" s="29">
        <v>190000</v>
      </c>
      <c r="D87" s="11">
        <v>190000</v>
      </c>
      <c r="E87" s="12"/>
      <c r="F87" s="10"/>
      <c r="G87" s="31">
        <v>1</v>
      </c>
      <c r="H87" s="11">
        <v>190000</v>
      </c>
      <c r="I87" s="24">
        <f>D87-H87</f>
        <v>0</v>
      </c>
      <c r="J87" s="11">
        <f t="shared" si="1"/>
        <v>0</v>
      </c>
      <c r="K87" s="10"/>
      <c r="L87" s="10" t="s">
        <v>16</v>
      </c>
      <c r="N87" s="84">
        <f t="shared" si="2"/>
        <v>0</v>
      </c>
    </row>
    <row r="88" spans="1:14" ht="12">
      <c r="A88" s="72" t="s">
        <v>58</v>
      </c>
      <c r="B88" s="28" t="s">
        <v>36</v>
      </c>
      <c r="C88" s="29">
        <v>237500</v>
      </c>
      <c r="D88" s="11">
        <v>237500</v>
      </c>
      <c r="E88" s="12"/>
      <c r="F88" s="10"/>
      <c r="G88" s="31">
        <v>1</v>
      </c>
      <c r="H88" s="11">
        <v>237500</v>
      </c>
      <c r="I88" s="24">
        <f>D88-H88</f>
        <v>0</v>
      </c>
      <c r="J88" s="11">
        <f t="shared" si="1"/>
        <v>0</v>
      </c>
      <c r="K88" s="10"/>
      <c r="L88" s="10" t="s">
        <v>16</v>
      </c>
      <c r="N88" s="84">
        <f t="shared" si="2"/>
        <v>0</v>
      </c>
    </row>
    <row r="89" spans="1:14" s="161" customFormat="1" ht="24">
      <c r="A89" s="72" t="s">
        <v>59</v>
      </c>
      <c r="B89" s="41" t="s">
        <v>60</v>
      </c>
      <c r="C89" s="182">
        <v>829659.67</v>
      </c>
      <c r="D89" s="160">
        <v>814179.6</v>
      </c>
      <c r="E89" s="57">
        <v>41997</v>
      </c>
      <c r="F89" s="181"/>
      <c r="G89" s="58">
        <v>1</v>
      </c>
      <c r="H89" s="160">
        <v>814179.6</v>
      </c>
      <c r="I89" s="162">
        <f>D89-H89</f>
        <v>0</v>
      </c>
      <c r="J89" s="160">
        <f t="shared" si="1"/>
        <v>15480.070000000065</v>
      </c>
      <c r="K89" s="181"/>
      <c r="L89" s="55" t="s">
        <v>16</v>
      </c>
      <c r="N89" s="162">
        <f t="shared" si="2"/>
        <v>0</v>
      </c>
    </row>
    <row r="90" spans="1:14" s="26" customFormat="1" ht="24">
      <c r="A90" s="39" t="s">
        <v>61</v>
      </c>
      <c r="B90" s="41" t="s">
        <v>62</v>
      </c>
      <c r="C90" s="42">
        <f>6539896.19+328709.04</f>
        <v>6868605.23</v>
      </c>
      <c r="D90" s="25">
        <f>6499277.73+328709.04</f>
        <v>6827986.7700000005</v>
      </c>
      <c r="E90" s="57">
        <v>42123</v>
      </c>
      <c r="F90" s="73">
        <v>42332</v>
      </c>
      <c r="G90" s="43">
        <v>1</v>
      </c>
      <c r="H90" s="25">
        <f>6215321.16+54678.84+557986.77</f>
        <v>6827986.77</v>
      </c>
      <c r="I90" s="24">
        <f>D90-H90</f>
        <v>0</v>
      </c>
      <c r="J90" s="11">
        <f>C90-H90</f>
        <v>40618.460000000894</v>
      </c>
      <c r="K90" s="6"/>
      <c r="L90" s="6" t="s">
        <v>16</v>
      </c>
      <c r="N90" s="84"/>
    </row>
    <row r="91" spans="1:14" s="26" customFormat="1" ht="38.25">
      <c r="A91" s="91" t="s">
        <v>83</v>
      </c>
      <c r="B91" s="41"/>
      <c r="C91" s="92">
        <f>7360000+1840000+1100000</f>
        <v>10300000</v>
      </c>
      <c r="D91" s="92">
        <v>10298810.26</v>
      </c>
      <c r="E91" s="57">
        <v>42708</v>
      </c>
      <c r="F91" s="73">
        <v>42951</v>
      </c>
      <c r="G91" s="43">
        <v>1</v>
      </c>
      <c r="H91" s="25">
        <f>3762556.49+3450055.39+1846600.59+744836.35+494764.75</f>
        <v>10298813.57</v>
      </c>
      <c r="I91" s="24"/>
      <c r="J91" s="25">
        <f>C91-H91</f>
        <v>1186.429999999702</v>
      </c>
      <c r="K91" s="6"/>
      <c r="L91" s="93" t="s">
        <v>16</v>
      </c>
      <c r="N91" s="84">
        <f>D91-H91</f>
        <v>-3.3100000005215406</v>
      </c>
    </row>
    <row r="92" spans="1:14" s="26" customFormat="1" ht="25.5">
      <c r="A92" s="91" t="s">
        <v>85</v>
      </c>
      <c r="B92" s="41"/>
      <c r="C92" s="92">
        <v>20000000</v>
      </c>
      <c r="D92" s="92">
        <v>19997000</v>
      </c>
      <c r="E92" s="57">
        <v>42708</v>
      </c>
      <c r="F92" s="73">
        <v>43073</v>
      </c>
      <c r="G92" s="43">
        <v>1</v>
      </c>
      <c r="H92" s="25">
        <f>4038621.73+4399786.73+4872541.2+4573020.33+1582435.95+530594.06</f>
        <v>19997000</v>
      </c>
      <c r="I92" s="24"/>
      <c r="J92" s="25">
        <f>C92-H92</f>
        <v>3000</v>
      </c>
      <c r="K92" s="6"/>
      <c r="L92" s="93" t="s">
        <v>16</v>
      </c>
      <c r="N92" s="84">
        <f>D92-H92</f>
        <v>0</v>
      </c>
    </row>
    <row r="93" spans="1:14" ht="12">
      <c r="A93" s="35" t="s">
        <v>91</v>
      </c>
      <c r="B93" s="10"/>
      <c r="C93" s="74">
        <f>SUM(C86:C92)</f>
        <v>40011209.04</v>
      </c>
      <c r="D93" s="74">
        <f>SUM(D86:D92)</f>
        <v>39921999.75</v>
      </c>
      <c r="E93" s="59"/>
      <c r="F93" s="35"/>
      <c r="G93" s="75"/>
      <c r="H93" s="74">
        <f>SUM(H86:H92)</f>
        <v>39922003.06</v>
      </c>
      <c r="J93" s="33">
        <f t="shared" si="1"/>
        <v>89205.97999999672</v>
      </c>
      <c r="K93" s="10"/>
      <c r="L93" s="10"/>
      <c r="N93" s="84"/>
    </row>
    <row r="95" ht="12">
      <c r="E95" s="183"/>
    </row>
    <row r="96" ht="12">
      <c r="E96" s="183"/>
    </row>
    <row r="97" ht="12">
      <c r="E97" s="183"/>
    </row>
    <row r="99" spans="1:12" ht="12.75">
      <c r="A99" s="184" t="s">
        <v>87</v>
      </c>
      <c r="B99" s="185"/>
      <c r="C99" s="185"/>
      <c r="D99" s="185"/>
      <c r="E99" s="186"/>
      <c r="F99" s="185"/>
      <c r="G99" s="185"/>
      <c r="H99" s="187"/>
      <c r="I99" s="188"/>
      <c r="J99" s="185"/>
      <c r="K99" s="155"/>
      <c r="L99" s="156"/>
    </row>
    <row r="100" spans="1:14" ht="38.25">
      <c r="A100" s="100" t="s">
        <v>88</v>
      </c>
      <c r="B100" s="98"/>
      <c r="C100" s="99">
        <f>2300000+137900</f>
        <v>2437900</v>
      </c>
      <c r="D100" s="99">
        <v>2437900</v>
      </c>
      <c r="E100" s="176">
        <v>42770</v>
      </c>
      <c r="F100" s="176">
        <v>42867</v>
      </c>
      <c r="G100" s="43">
        <v>1</v>
      </c>
      <c r="H100" s="116">
        <v>2437900</v>
      </c>
      <c r="I100" s="99"/>
      <c r="J100" s="25">
        <f>C100-H100</f>
        <v>0</v>
      </c>
      <c r="K100" s="10"/>
      <c r="L100" s="100" t="s">
        <v>16</v>
      </c>
      <c r="N100" s="24">
        <f>D100-H100</f>
        <v>0</v>
      </c>
    </row>
    <row r="101" spans="1:14" s="158" customFormat="1" ht="45" customHeight="1">
      <c r="A101" s="100" t="s">
        <v>99</v>
      </c>
      <c r="B101" s="100" t="s">
        <v>102</v>
      </c>
      <c r="C101" s="99">
        <v>4128965</v>
      </c>
      <c r="D101" s="99">
        <v>0</v>
      </c>
      <c r="E101" s="176">
        <v>43539</v>
      </c>
      <c r="F101" s="176">
        <v>43728</v>
      </c>
      <c r="G101" s="58">
        <v>1</v>
      </c>
      <c r="H101" s="116">
        <f>2992007.74+970185.6</f>
        <v>3962193.3400000003</v>
      </c>
      <c r="I101" s="99"/>
      <c r="J101" s="160">
        <f>C101-H101</f>
        <v>166771.65999999968</v>
      </c>
      <c r="K101" s="157"/>
      <c r="L101" s="100" t="s">
        <v>16</v>
      </c>
      <c r="M101" s="161"/>
      <c r="N101" s="162"/>
    </row>
    <row r="102" spans="1:14" ht="43.5" customHeight="1">
      <c r="A102" s="100" t="s">
        <v>100</v>
      </c>
      <c r="B102" s="100" t="s">
        <v>103</v>
      </c>
      <c r="C102" s="99">
        <v>3288000</v>
      </c>
      <c r="D102" s="99">
        <v>0</v>
      </c>
      <c r="E102" s="176">
        <v>43542</v>
      </c>
      <c r="F102" s="176">
        <v>43722</v>
      </c>
      <c r="G102" s="58">
        <v>1</v>
      </c>
      <c r="H102" s="116">
        <v>3122066.04</v>
      </c>
      <c r="I102" s="99"/>
      <c r="J102" s="160">
        <f>C102-H102</f>
        <v>165933.95999999996</v>
      </c>
      <c r="K102" s="157"/>
      <c r="L102" s="100" t="s">
        <v>16</v>
      </c>
      <c r="N102" s="84"/>
    </row>
    <row r="103" spans="1:14" ht="45" customHeight="1">
      <c r="A103" s="100" t="s">
        <v>104</v>
      </c>
      <c r="B103" s="100" t="s">
        <v>105</v>
      </c>
      <c r="C103" s="99">
        <v>13533000</v>
      </c>
      <c r="D103" s="99">
        <v>13531500</v>
      </c>
      <c r="E103" s="174">
        <v>43367</v>
      </c>
      <c r="F103" s="174">
        <v>43553</v>
      </c>
      <c r="G103" s="58">
        <v>1</v>
      </c>
      <c r="H103" s="116">
        <v>13531500</v>
      </c>
      <c r="I103" s="99"/>
      <c r="J103" s="160">
        <f>C103-H103</f>
        <v>1500</v>
      </c>
      <c r="K103" s="10"/>
      <c r="L103" s="100" t="s">
        <v>16</v>
      </c>
      <c r="N103" s="84"/>
    </row>
    <row r="104" spans="1:14" ht="45" customHeight="1">
      <c r="A104" s="100" t="s">
        <v>113</v>
      </c>
      <c r="B104" s="100" t="s">
        <v>11</v>
      </c>
      <c r="C104" s="99">
        <v>15146609.93</v>
      </c>
      <c r="D104" s="99"/>
      <c r="E104" s="174">
        <v>43451</v>
      </c>
      <c r="F104" s="174"/>
      <c r="G104" s="58">
        <v>0.95</v>
      </c>
      <c r="H104" s="116">
        <v>2827571.69</v>
      </c>
      <c r="I104" s="99"/>
      <c r="J104" s="160">
        <f>C104-H104</f>
        <v>12319038.24</v>
      </c>
      <c r="K104" s="10"/>
      <c r="L104" s="100" t="s">
        <v>110</v>
      </c>
      <c r="N104" s="84"/>
    </row>
    <row r="105" spans="1:14" s="5" customFormat="1" ht="12.75">
      <c r="A105" s="164" t="s">
        <v>101</v>
      </c>
      <c r="B105" s="165"/>
      <c r="C105" s="116">
        <f>SUM(C100:C104)</f>
        <v>38534474.93</v>
      </c>
      <c r="D105" s="116">
        <f>SUM(D100:D104)</f>
        <v>15969400</v>
      </c>
      <c r="E105" s="116"/>
      <c r="F105" s="116"/>
      <c r="G105" s="166"/>
      <c r="H105" s="116">
        <f>SUM(H100:H104)</f>
        <v>25881231.07</v>
      </c>
      <c r="I105" s="116">
        <f>SUM(I100:I104)</f>
        <v>0</v>
      </c>
      <c r="J105" s="116">
        <f>SUM(J100:J104)</f>
        <v>12653243.86</v>
      </c>
      <c r="K105" s="35"/>
      <c r="L105" s="164"/>
      <c r="N105" s="163"/>
    </row>
    <row r="107" spans="1:8" ht="12">
      <c r="A107" s="80" t="s">
        <v>7</v>
      </c>
      <c r="C107" s="76"/>
      <c r="H107" s="2" t="s">
        <v>8</v>
      </c>
    </row>
    <row r="108" ht="12"/>
    <row r="109" ht="12"/>
    <row r="110" spans="1:11" ht="12">
      <c r="A110" s="178" t="s">
        <v>114</v>
      </c>
      <c r="B110" s="81"/>
      <c r="C110" s="77"/>
      <c r="D110" s="5"/>
      <c r="E110" s="5"/>
      <c r="F110" s="5"/>
      <c r="G110" s="78"/>
      <c r="H110" s="5"/>
      <c r="I110" s="5"/>
      <c r="J110" s="189" t="s">
        <v>116</v>
      </c>
      <c r="K110" s="189"/>
    </row>
    <row r="111" spans="1:11" ht="12">
      <c r="A111" s="83" t="s">
        <v>115</v>
      </c>
      <c r="B111" s="82"/>
      <c r="E111" s="1"/>
      <c r="H111" s="1"/>
      <c r="J111" s="190" t="s">
        <v>10</v>
      </c>
      <c r="K111" s="190"/>
    </row>
  </sheetData>
  <sheetProtection/>
  <mergeCells count="20">
    <mergeCell ref="G8:H8"/>
    <mergeCell ref="K8:K9"/>
    <mergeCell ref="L8:L9"/>
    <mergeCell ref="A25:L25"/>
    <mergeCell ref="F27:F31"/>
    <mergeCell ref="F34:F38"/>
    <mergeCell ref="A8:A9"/>
    <mergeCell ref="B8:B9"/>
    <mergeCell ref="C8:C9"/>
    <mergeCell ref="D8:D9"/>
    <mergeCell ref="E8:E9"/>
    <mergeCell ref="F8:F9"/>
    <mergeCell ref="A10:L10"/>
    <mergeCell ref="J111:K111"/>
    <mergeCell ref="F41:F45"/>
    <mergeCell ref="F48:F51"/>
    <mergeCell ref="F54:F59"/>
    <mergeCell ref="F62:F72"/>
    <mergeCell ref="A74:H74"/>
    <mergeCell ref="J110:K110"/>
  </mergeCells>
  <printOptions/>
  <pageMargins left="0.2" right="0.2" top="1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2020-07-24T01:26:50Z</cp:lastPrinted>
  <dcterms:created xsi:type="dcterms:W3CDTF">2015-10-20T20:19:40Z</dcterms:created>
  <dcterms:modified xsi:type="dcterms:W3CDTF">2020-08-11T07:30:01Z</dcterms:modified>
  <cp:category/>
  <cp:version/>
  <cp:contentType/>
  <cp:contentStatus/>
</cp:coreProperties>
</file>